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70" windowHeight="9855" activeTab="0"/>
  </bookViews>
  <sheets>
    <sheet name="附件1" sheetId="1" r:id="rId1"/>
    <sheet name="Sheet1" sheetId="2" r:id="rId2"/>
  </sheets>
  <externalReferences>
    <externalReference r:id="rId5"/>
  </externalReferences>
  <definedNames>
    <definedName name="_xlnm.Print_Titles" localSheetId="0">'附件1'!$4:$5</definedName>
    <definedName name="_xlnm._FilterDatabase" localSheetId="0" hidden="1">'附件1'!$A$1:$AQ$113</definedName>
  </definedNames>
  <calcPr fullCalcOnLoad="1"/>
  <oleSize ref="A1:AQ113"/>
</workbook>
</file>

<file path=xl/sharedStrings.xml><?xml version="1.0" encoding="utf-8"?>
<sst xmlns="http://schemas.openxmlformats.org/spreadsheetml/2006/main" count="163" uniqueCount="135">
  <si>
    <t>附件1</t>
  </si>
  <si>
    <t>2021年义务教育阶段公用经费转移支付资金安排表</t>
  </si>
  <si>
    <t>单位：万元</t>
  </si>
  <si>
    <t>市、县（区）名称</t>
  </si>
  <si>
    <t>闽政[2016]16号省级补助比例</t>
  </si>
  <si>
    <t>原中央苏区县提高补助水平后省级补助比例（2011）</t>
  </si>
  <si>
    <t>小学在校学生数</t>
  </si>
  <si>
    <t>初中在校学生数</t>
  </si>
  <si>
    <t>城乡义务教育生均公用经费</t>
  </si>
  <si>
    <t>小学不足100人按100人核定公用经费</t>
  </si>
  <si>
    <t>小学100-199人按200人核定公用经费</t>
  </si>
  <si>
    <t>初中不足300人按300人核定公用经费</t>
  </si>
  <si>
    <t>公办学校寄宿生公用经费</t>
  </si>
  <si>
    <t>省级以上承担</t>
  </si>
  <si>
    <t>闽财教指〔2020〕96号已提前下达</t>
  </si>
  <si>
    <t>本次下达（负数为追减资金）</t>
  </si>
  <si>
    <t>小计</t>
  </si>
  <si>
    <t>小学标准</t>
  </si>
  <si>
    <t>初中标准</t>
  </si>
  <si>
    <t>合计</t>
  </si>
  <si>
    <t>省级</t>
  </si>
  <si>
    <t>其中：原中央苏区县提高补助新增资金</t>
  </si>
  <si>
    <t>市县</t>
  </si>
  <si>
    <t>学校(教学点）数（个）</t>
  </si>
  <si>
    <t>在校学生数（人）</t>
  </si>
  <si>
    <t>不足100人小学按100人计算应有的在校生数（人）</t>
  </si>
  <si>
    <t>100人以下学校按100人计算增加在校生数（人）</t>
  </si>
  <si>
    <t>学校数（个）</t>
  </si>
  <si>
    <t>100-199人小学按200人计算应有的在校生数（人）</t>
  </si>
  <si>
    <t>100-199人学校按200人计算增加在校生数（人）</t>
  </si>
  <si>
    <t>不足300人初中按300人计算应有的在校生数（人）</t>
  </si>
  <si>
    <t>300人以下学校按300人计算增加在校生数（人）</t>
  </si>
  <si>
    <t>公办寄宿制学校寄宿生</t>
  </si>
  <si>
    <t>总计</t>
  </si>
  <si>
    <t>市县承担</t>
  </si>
  <si>
    <t>其中：中央直达资金</t>
  </si>
  <si>
    <t>全省合计</t>
  </si>
  <si>
    <t>福州市</t>
  </si>
  <si>
    <t>市本级</t>
  </si>
  <si>
    <t>鼓楼区</t>
  </si>
  <si>
    <t>台江区</t>
  </si>
  <si>
    <t>仓山区</t>
  </si>
  <si>
    <t>马尾区</t>
  </si>
  <si>
    <t>晋安区</t>
  </si>
  <si>
    <t>闽侯县</t>
  </si>
  <si>
    <t>连江县</t>
  </si>
  <si>
    <t>罗源县</t>
  </si>
  <si>
    <t>闽清县</t>
  </si>
  <si>
    <t>永泰县</t>
  </si>
  <si>
    <t>福清市</t>
  </si>
  <si>
    <t>长乐区</t>
  </si>
  <si>
    <t>高新区管委会</t>
  </si>
  <si>
    <t>莆田市</t>
  </si>
  <si>
    <t>城厢区</t>
  </si>
  <si>
    <t>涵江区</t>
  </si>
  <si>
    <t>荔城区</t>
  </si>
  <si>
    <t>秀屿区</t>
  </si>
  <si>
    <t>湄洲岛</t>
  </si>
  <si>
    <t>北岸管委会</t>
  </si>
  <si>
    <t>仙游县</t>
  </si>
  <si>
    <t>三明市</t>
  </si>
  <si>
    <t>梅列区</t>
  </si>
  <si>
    <t>三元区</t>
  </si>
  <si>
    <t>明溪县</t>
  </si>
  <si>
    <t>清流县</t>
  </si>
  <si>
    <t>宁化县</t>
  </si>
  <si>
    <t>大田县</t>
  </si>
  <si>
    <t>尤溪县</t>
  </si>
  <si>
    <t>沙县区</t>
  </si>
  <si>
    <t>将乐县</t>
  </si>
  <si>
    <t>泰宁县</t>
  </si>
  <si>
    <t>建宁县</t>
  </si>
  <si>
    <t>永安市</t>
  </si>
  <si>
    <t>泉州市</t>
  </si>
  <si>
    <t>鲤城区</t>
  </si>
  <si>
    <t>丰泽区</t>
  </si>
  <si>
    <t>洛江区</t>
  </si>
  <si>
    <t>泉港区</t>
  </si>
  <si>
    <t>惠安县</t>
  </si>
  <si>
    <t>安溪县</t>
  </si>
  <si>
    <t>永春县</t>
  </si>
  <si>
    <t>德化县</t>
  </si>
  <si>
    <t>石狮市</t>
  </si>
  <si>
    <t>晋江市</t>
  </si>
  <si>
    <t>南安市</t>
  </si>
  <si>
    <t>台商投资区</t>
  </si>
  <si>
    <t>漳州市</t>
  </si>
  <si>
    <t>芗城区</t>
  </si>
  <si>
    <t>其中：漳州高新技术产业开发区</t>
  </si>
  <si>
    <t>龙文区</t>
  </si>
  <si>
    <t>云霄县</t>
  </si>
  <si>
    <t>漳浦县</t>
  </si>
  <si>
    <t>其中：漳州市古雷港经济开发区</t>
  </si>
  <si>
    <t>诏安县</t>
  </si>
  <si>
    <t>长泰区</t>
  </si>
  <si>
    <t>东山县</t>
  </si>
  <si>
    <t>南靖县</t>
  </si>
  <si>
    <t>平和县</t>
  </si>
  <si>
    <t>华安县</t>
  </si>
  <si>
    <t>龙海区</t>
  </si>
  <si>
    <t>常山开发区</t>
  </si>
  <si>
    <t>招商局经济技术开发区</t>
  </si>
  <si>
    <t>漳州台商投资区</t>
  </si>
  <si>
    <t>南平市</t>
  </si>
  <si>
    <t>延平区</t>
  </si>
  <si>
    <t>顺昌县</t>
  </si>
  <si>
    <t>浦城县</t>
  </si>
  <si>
    <t>光泽县</t>
  </si>
  <si>
    <t>松溪县</t>
  </si>
  <si>
    <t>政和县</t>
  </si>
  <si>
    <t>邵武市</t>
  </si>
  <si>
    <t>武夷山市</t>
  </si>
  <si>
    <t>建瓯市</t>
  </si>
  <si>
    <t>建阳区</t>
  </si>
  <si>
    <t>龙岩市</t>
  </si>
  <si>
    <t>新罗区</t>
  </si>
  <si>
    <t>长汀县</t>
  </si>
  <si>
    <t>永定区</t>
  </si>
  <si>
    <t>上杭县</t>
  </si>
  <si>
    <t>武平县</t>
  </si>
  <si>
    <t>连城县</t>
  </si>
  <si>
    <t>漳平市</t>
  </si>
  <si>
    <t>宁德市</t>
  </si>
  <si>
    <t>蕉城区</t>
  </si>
  <si>
    <t>东侨开发区</t>
  </si>
  <si>
    <t>霞浦县</t>
  </si>
  <si>
    <t>古田县</t>
  </si>
  <si>
    <t>屏南县</t>
  </si>
  <si>
    <t>寿宁县</t>
  </si>
  <si>
    <t>周宁县</t>
  </si>
  <si>
    <t>柘荣县</t>
  </si>
  <si>
    <t>福安市</t>
  </si>
  <si>
    <t>福鼎市</t>
  </si>
  <si>
    <t>平潭综合实验区</t>
  </si>
  <si>
    <t>平潭县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</si>
</sst>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??_);_(@_)"/>
    <numFmt numFmtId="177" formatCode="mmm\ dd\,\ yy"/>
    <numFmt numFmtId="178" formatCode="_(&quot;$&quot;* #,##0.0_);_(&quot;$&quot;* \(#,##0.0\);_(&quot;$&quot;* &quot;-&quot;??_);_(@_)"/>
    <numFmt numFmtId="179" formatCode="mm/dd/yy_)"/>
    <numFmt numFmtId="180" formatCode="0_ "/>
    <numFmt numFmtId="181" formatCode="0.00_);[Red]\(0.00\)"/>
    <numFmt numFmtId="182" formatCode="0.00_ "/>
    <numFmt numFmtId="183" formatCode="0_);[Red]\(0\)"/>
    <numFmt numFmtId="184" formatCode="0.00_ ;[Red]\-0.00\ "/>
  </numFmts>
  <fonts count="40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4"/>
      <name val="黑体"/>
      <family val="3"/>
    </font>
    <font>
      <sz val="18"/>
      <name val="黑体"/>
      <family val="3"/>
    </font>
    <font>
      <sz val="18"/>
      <name val="方正小标宋简体"/>
      <family val="0"/>
    </font>
    <font>
      <sz val="10"/>
      <name val="黑体"/>
      <family val="3"/>
    </font>
    <font>
      <sz val="10"/>
      <name val="方正小标宋简体"/>
      <family val="0"/>
    </font>
    <font>
      <sz val="12"/>
      <name val="方正小标宋简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name val="ＭＳ Ｐゴシック"/>
      <family val="2"/>
    </font>
    <font>
      <sz val="12"/>
      <name val="Times New Roman"/>
      <family val="1"/>
    </font>
    <font>
      <sz val="10"/>
      <name val="Helv"/>
      <family val="2"/>
    </font>
    <font>
      <sz val="11"/>
      <color indexed="9"/>
      <name val="宋体"/>
      <family val="0"/>
    </font>
    <font>
      <sz val="8"/>
      <name val="Arial"/>
      <family val="2"/>
    </font>
    <font>
      <sz val="11"/>
      <color indexed="62"/>
      <name val="宋体"/>
      <family val="0"/>
    </font>
    <font>
      <b/>
      <sz val="10"/>
      <name val="MS Sans Serif"/>
      <family val="2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9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11"/>
      <name val="蹈框"/>
      <family val="0"/>
    </font>
    <font>
      <sz val="12"/>
      <name val="바탕체"/>
      <family val="3"/>
    </font>
    <font>
      <sz val="10"/>
      <name val="Times New Roman"/>
      <family val="1"/>
    </font>
    <font>
      <b/>
      <i/>
      <sz val="16"/>
      <name val="Helv"/>
      <family val="2"/>
    </font>
    <font>
      <sz val="11"/>
      <color indexed="17"/>
      <name val="宋体"/>
      <family val="0"/>
    </font>
    <font>
      <sz val="10"/>
      <name val="Arial"/>
      <family val="2"/>
    </font>
    <font>
      <sz val="10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18" fillId="2" borderId="1" applyNumberFormat="0" applyBorder="0" applyAlignment="0" applyProtection="0"/>
    <xf numFmtId="42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9" fillId="4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21" fillId="6" borderId="0" applyNumberFormat="0" applyBorder="0" applyAlignment="0" applyProtection="0"/>
    <xf numFmtId="43" fontId="0" fillId="0" borderId="0" applyFont="0" applyFill="0" applyBorder="0" applyAlignment="0" applyProtection="0"/>
    <xf numFmtId="0" fontId="17" fillId="5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3" applyNumberFormat="0" applyFont="0" applyAlignment="0" applyProtection="0"/>
    <xf numFmtId="0" fontId="17" fillId="8" borderId="0" applyNumberFormat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0">
      <alignment/>
      <protection/>
    </xf>
    <xf numFmtId="0" fontId="10" fillId="0" borderId="0" applyNumberFormat="0" applyFill="0" applyBorder="0" applyAlignment="0" applyProtection="0"/>
    <xf numFmtId="0" fontId="15" fillId="0" borderId="0">
      <alignment/>
      <protection/>
    </xf>
    <xf numFmtId="0" fontId="32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31" fillId="0" borderId="5" applyNumberFormat="0" applyFill="0" applyAlignment="0" applyProtection="0"/>
    <xf numFmtId="0" fontId="17" fillId="9" borderId="0" applyNumberFormat="0" applyBorder="0" applyAlignment="0" applyProtection="0"/>
    <xf numFmtId="0" fontId="25" fillId="0" borderId="6" applyNumberFormat="0" applyFill="0" applyAlignment="0" applyProtection="0"/>
    <xf numFmtId="0" fontId="17" fillId="10" borderId="0" applyNumberFormat="0" applyBorder="0" applyAlignment="0" applyProtection="0"/>
    <xf numFmtId="0" fontId="27" fillId="11" borderId="7" applyNumberFormat="0" applyAlignment="0" applyProtection="0"/>
    <xf numFmtId="0" fontId="29" fillId="11" borderId="2" applyNumberFormat="0" applyAlignment="0" applyProtection="0"/>
    <xf numFmtId="0" fontId="11" fillId="12" borderId="8" applyNumberFormat="0" applyAlignment="0" applyProtection="0"/>
    <xf numFmtId="0" fontId="13" fillId="4" borderId="0" applyNumberFormat="0" applyBorder="0" applyAlignment="0" applyProtection="0"/>
    <xf numFmtId="0" fontId="17" fillId="13" borderId="0" applyNumberFormat="0" applyBorder="0" applyAlignment="0" applyProtection="0"/>
    <xf numFmtId="0" fontId="22" fillId="0" borderId="9" applyNumberFormat="0" applyFill="0" applyAlignment="0" applyProtection="0"/>
    <xf numFmtId="0" fontId="24" fillId="0" borderId="0">
      <alignment/>
      <protection locked="0"/>
    </xf>
    <xf numFmtId="0" fontId="9" fillId="0" borderId="10" applyNumberFormat="0" applyFill="0" applyAlignment="0" applyProtection="0"/>
    <xf numFmtId="0" fontId="37" fillId="3" borderId="0" applyNumberFormat="0" applyBorder="0" applyAlignment="0" applyProtection="0"/>
    <xf numFmtId="0" fontId="30" fillId="14" borderId="0" applyNumberFormat="0" applyBorder="0" applyAlignment="0" applyProtection="0"/>
    <xf numFmtId="0" fontId="13" fillId="15" borderId="0" applyNumberFormat="0" applyBorder="0" applyAlignment="0" applyProtection="0"/>
    <xf numFmtId="0" fontId="17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10" fontId="38" fillId="0" borderId="0" applyFont="0" applyFill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7" fillId="19" borderId="0" applyNumberFormat="0" applyBorder="0" applyAlignment="0" applyProtection="0"/>
    <xf numFmtId="0" fontId="17" fillId="10" borderId="0" applyNumberFormat="0" applyBorder="0" applyAlignment="0" applyProtection="0"/>
    <xf numFmtId="0" fontId="35" fillId="0" borderId="0">
      <alignment/>
      <protection/>
    </xf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7" fillId="21" borderId="0" applyNumberFormat="0" applyBorder="0" applyAlignment="0" applyProtection="0"/>
    <xf numFmtId="0" fontId="13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3" fillId="23" borderId="0" applyNumberFormat="0" applyBorder="0" applyAlignment="0" applyProtection="0"/>
    <xf numFmtId="0" fontId="15" fillId="0" borderId="0">
      <alignment/>
      <protection/>
    </xf>
    <xf numFmtId="0" fontId="17" fillId="24" borderId="0" applyNumberFormat="0" applyBorder="0" applyAlignment="0" applyProtection="0"/>
    <xf numFmtId="0" fontId="38" fillId="0" borderId="0">
      <alignment/>
      <protection/>
    </xf>
    <xf numFmtId="0" fontId="13" fillId="0" borderId="0">
      <alignment vertical="center"/>
      <protection/>
    </xf>
    <xf numFmtId="0" fontId="0" fillId="0" borderId="0" applyNumberFormat="0">
      <alignment/>
      <protection/>
    </xf>
    <xf numFmtId="0" fontId="16" fillId="0" borderId="0">
      <alignment/>
      <protection/>
    </xf>
    <xf numFmtId="0" fontId="20" fillId="0" borderId="0" applyNumberFormat="0" applyFill="0" applyBorder="0" applyAlignment="0" applyProtection="0"/>
    <xf numFmtId="0" fontId="0" fillId="0" borderId="0">
      <alignment/>
      <protection/>
    </xf>
    <xf numFmtId="38" fontId="18" fillId="11" borderId="0" applyNumberFormat="0" applyBorder="0" applyAlignment="0" applyProtection="0"/>
    <xf numFmtId="0" fontId="36" fillId="0" borderId="0">
      <alignment/>
      <protection/>
    </xf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5" fillId="0" borderId="0">
      <alignment/>
      <protection/>
    </xf>
    <xf numFmtId="41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3" fillId="0" borderId="0">
      <alignment/>
      <protection/>
    </xf>
    <xf numFmtId="0" fontId="16" fillId="0" borderId="0">
      <alignment/>
      <protection/>
    </xf>
    <xf numFmtId="38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34" fillId="0" borderId="0">
      <alignment/>
      <protection/>
    </xf>
  </cellStyleXfs>
  <cellXfs count="11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180" fontId="2" fillId="0" borderId="0" xfId="0" applyNumberFormat="1" applyFont="1" applyFill="1" applyAlignment="1">
      <alignment horizontal="right"/>
    </xf>
    <xf numFmtId="180" fontId="2" fillId="0" borderId="0" xfId="0" applyNumberFormat="1" applyFont="1" applyFill="1" applyAlignment="1">
      <alignment/>
    </xf>
    <xf numFmtId="181" fontId="2" fillId="0" borderId="0" xfId="0" applyNumberFormat="1" applyFont="1" applyFill="1" applyAlignment="1">
      <alignment/>
    </xf>
    <xf numFmtId="181" fontId="2" fillId="0" borderId="0" xfId="0" applyNumberFormat="1" applyFont="1" applyFill="1" applyAlignment="1">
      <alignment/>
    </xf>
    <xf numFmtId="182" fontId="2" fillId="0" borderId="0" xfId="0" applyNumberFormat="1" applyFont="1" applyFill="1" applyAlignment="1">
      <alignment/>
    </xf>
    <xf numFmtId="180" fontId="2" fillId="0" borderId="0" xfId="0" applyNumberFormat="1" applyFont="1" applyFill="1" applyAlignment="1">
      <alignment horizontal="center" vertical="center"/>
    </xf>
    <xf numFmtId="180" fontId="2" fillId="0" borderId="0" xfId="0" applyNumberFormat="1" applyFont="1" applyFill="1" applyAlignment="1">
      <alignment vertical="center"/>
    </xf>
    <xf numFmtId="183" fontId="2" fillId="0" borderId="0" xfId="0" applyNumberFormat="1" applyFont="1" applyFill="1" applyAlignment="1">
      <alignment horizontal="center" vertical="center"/>
    </xf>
    <xf numFmtId="180" fontId="2" fillId="0" borderId="0" xfId="0" applyNumberFormat="1" applyFont="1" applyFill="1" applyAlignment="1">
      <alignment/>
    </xf>
    <xf numFmtId="182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180" fontId="3" fillId="0" borderId="0" xfId="0" applyNumberFormat="1" applyFont="1" applyFill="1" applyAlignment="1">
      <alignment horizontal="right"/>
    </xf>
    <xf numFmtId="180" fontId="3" fillId="0" borderId="0" xfId="0" applyNumberFormat="1" applyFont="1" applyFill="1" applyAlignment="1">
      <alignment/>
    </xf>
    <xf numFmtId="181" fontId="3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180" fontId="2" fillId="0" borderId="1" xfId="79" applyNumberFormat="1" applyFont="1" applyFill="1" applyBorder="1" applyAlignment="1" applyProtection="1">
      <alignment horizontal="right" vertical="center" wrapText="1"/>
      <protection/>
    </xf>
    <xf numFmtId="180" fontId="2" fillId="0" borderId="1" xfId="0" applyNumberFormat="1" applyFont="1" applyFill="1" applyBorder="1" applyAlignment="1">
      <alignment horizontal="center" vertical="center" wrapText="1"/>
    </xf>
    <xf numFmtId="181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/>
    </xf>
    <xf numFmtId="180" fontId="1" fillId="0" borderId="1" xfId="0" applyNumberFormat="1" applyFont="1" applyFill="1" applyBorder="1" applyAlignment="1">
      <alignment horizontal="center" vertical="center" wrapText="1"/>
    </xf>
    <xf numFmtId="181" fontId="1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39" fillId="0" borderId="1" xfId="0" applyFont="1" applyFill="1" applyBorder="1" applyAlignment="1">
      <alignment horizontal="right" vertical="center"/>
    </xf>
    <xf numFmtId="181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center" vertical="center"/>
    </xf>
    <xf numFmtId="180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39" fillId="0" borderId="1" xfId="0" applyFont="1" applyFill="1" applyBorder="1" applyAlignment="1">
      <alignment vertical="center" shrinkToFit="1"/>
    </xf>
    <xf numFmtId="181" fontId="3" fillId="0" borderId="0" xfId="0" applyNumberFormat="1" applyFont="1" applyFill="1" applyAlignment="1">
      <alignment/>
    </xf>
    <xf numFmtId="182" fontId="3" fillId="0" borderId="0" xfId="0" applyNumberFormat="1" applyFont="1" applyFill="1" applyAlignment="1">
      <alignment/>
    </xf>
    <xf numFmtId="180" fontId="3" fillId="0" borderId="0" xfId="0" applyNumberFormat="1" applyFont="1" applyFill="1" applyAlignment="1">
      <alignment horizontal="center" vertical="center"/>
    </xf>
    <xf numFmtId="180" fontId="3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82" fontId="2" fillId="0" borderId="1" xfId="0" applyNumberFormat="1" applyFont="1" applyFill="1" applyBorder="1" applyAlignment="1">
      <alignment horizontal="center" vertical="center" wrapText="1"/>
    </xf>
    <xf numFmtId="18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>
      <alignment/>
    </xf>
    <xf numFmtId="181" fontId="1" fillId="0" borderId="1" xfId="0" applyNumberFormat="1" applyFont="1" applyFill="1" applyBorder="1" applyAlignment="1">
      <alignment vertical="center" wrapText="1"/>
    </xf>
    <xf numFmtId="181" fontId="2" fillId="0" borderId="1" xfId="0" applyNumberFormat="1" applyFont="1" applyFill="1" applyBorder="1" applyAlignment="1">
      <alignment vertical="center" wrapText="1"/>
    </xf>
    <xf numFmtId="180" fontId="2" fillId="0" borderId="1" xfId="0" applyNumberFormat="1" applyFont="1" applyFill="1" applyBorder="1" applyAlignment="1">
      <alignment vertical="center"/>
    </xf>
    <xf numFmtId="0" fontId="39" fillId="0" borderId="1" xfId="0" applyFont="1" applyFill="1" applyBorder="1" applyAlignment="1">
      <alignment vertical="center"/>
    </xf>
    <xf numFmtId="181" fontId="2" fillId="0" borderId="1" xfId="0" applyNumberFormat="1" applyFont="1" applyFill="1" applyBorder="1" applyAlignment="1">
      <alignment vertical="center"/>
    </xf>
    <xf numFmtId="182" fontId="1" fillId="0" borderId="1" xfId="0" applyNumberFormat="1" applyFont="1" applyFill="1" applyBorder="1" applyAlignment="1">
      <alignment vertical="center"/>
    </xf>
    <xf numFmtId="180" fontId="5" fillId="0" borderId="0" xfId="0" applyNumberFormat="1" applyFont="1" applyFill="1" applyBorder="1" applyAlignment="1">
      <alignment horizontal="center" vertical="center" wrapText="1"/>
    </xf>
    <xf numFmtId="182" fontId="5" fillId="0" borderId="0" xfId="0" applyNumberFormat="1" applyFont="1" applyFill="1" applyBorder="1" applyAlignment="1">
      <alignment horizontal="center" vertical="center" wrapText="1"/>
    </xf>
    <xf numFmtId="180" fontId="4" fillId="0" borderId="0" xfId="0" applyNumberFormat="1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horizontal="center" vertical="center" wrapText="1"/>
    </xf>
    <xf numFmtId="183" fontId="2" fillId="0" borderId="1" xfId="0" applyNumberFormat="1" applyFont="1" applyFill="1" applyBorder="1" applyAlignment="1">
      <alignment horizontal="center" vertical="center" wrapText="1"/>
    </xf>
    <xf numFmtId="183" fontId="2" fillId="0" borderId="1" xfId="0" applyNumberFormat="1" applyFont="1" applyFill="1" applyBorder="1" applyAlignment="1" applyProtection="1">
      <alignment horizontal="center" vertical="center" wrapText="1"/>
      <protection/>
    </xf>
    <xf numFmtId="181" fontId="2" fillId="0" borderId="1" xfId="0" applyNumberFormat="1" applyFont="1" applyFill="1" applyBorder="1" applyAlignment="1">
      <alignment horizontal="right"/>
    </xf>
    <xf numFmtId="180" fontId="2" fillId="0" borderId="1" xfId="0" applyNumberFormat="1" applyFont="1" applyFill="1" applyBorder="1" applyAlignment="1">
      <alignment horizontal="right"/>
    </xf>
    <xf numFmtId="182" fontId="2" fillId="0" borderId="1" xfId="0" applyNumberFormat="1" applyFont="1" applyFill="1" applyBorder="1" applyAlignment="1">
      <alignment/>
    </xf>
    <xf numFmtId="181" fontId="2" fillId="0" borderId="1" xfId="0" applyNumberFormat="1" applyFont="1" applyFill="1" applyBorder="1" applyAlignment="1">
      <alignment horizontal="right" vertical="center"/>
    </xf>
    <xf numFmtId="182" fontId="1" fillId="0" borderId="1" xfId="0" applyNumberFormat="1" applyFont="1" applyFill="1" applyBorder="1" applyAlignment="1">
      <alignment/>
    </xf>
    <xf numFmtId="182" fontId="2" fillId="0" borderId="1" xfId="0" applyNumberFormat="1" applyFont="1" applyFill="1" applyBorder="1" applyAlignment="1">
      <alignment horizontal="right"/>
    </xf>
    <xf numFmtId="182" fontId="2" fillId="0" borderId="1" xfId="0" applyNumberFormat="1" applyFont="1" applyFill="1" applyBorder="1" applyAlignment="1">
      <alignment vertical="center"/>
    </xf>
    <xf numFmtId="182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/>
    </xf>
    <xf numFmtId="183" fontId="3" fillId="0" borderId="0" xfId="0" applyNumberFormat="1" applyFont="1" applyFill="1" applyAlignment="1">
      <alignment horizontal="center" vertical="center"/>
    </xf>
    <xf numFmtId="180" fontId="6" fillId="0" borderId="0" xfId="0" applyNumberFormat="1" applyFont="1" applyFill="1" applyAlignment="1">
      <alignment/>
    </xf>
    <xf numFmtId="180" fontId="7" fillId="0" borderId="0" xfId="0" applyNumberFormat="1" applyFont="1" applyAlignment="1">
      <alignment horizontal="center"/>
    </xf>
    <xf numFmtId="180" fontId="39" fillId="0" borderId="0" xfId="0" applyNumberFormat="1" applyFont="1" applyFill="1" applyAlignment="1">
      <alignment horizontal="right" vertical="center" wrapText="1"/>
    </xf>
    <xf numFmtId="180" fontId="2" fillId="0" borderId="11" xfId="0" applyNumberFormat="1" applyFont="1" applyFill="1" applyBorder="1" applyAlignment="1">
      <alignment horizontal="center" vertical="center" wrapText="1"/>
    </xf>
    <xf numFmtId="183" fontId="2" fillId="0" borderId="1" xfId="79" applyNumberFormat="1" applyFont="1" applyFill="1" applyBorder="1" applyAlignment="1" applyProtection="1">
      <alignment horizontal="center" vertical="center" wrapText="1"/>
      <protection/>
    </xf>
    <xf numFmtId="182" fontId="2" fillId="0" borderId="1" xfId="0" applyNumberFormat="1" applyFont="1" applyFill="1" applyBorder="1" applyAlignment="1">
      <alignment horizontal="center" vertical="center"/>
    </xf>
    <xf numFmtId="182" fontId="2" fillId="0" borderId="1" xfId="0" applyNumberFormat="1" applyFont="1" applyFill="1" applyBorder="1" applyAlignment="1">
      <alignment vertical="center" wrapText="1"/>
    </xf>
    <xf numFmtId="180" fontId="1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181" fontId="2" fillId="0" borderId="1" xfId="0" applyNumberFormat="1" applyFont="1" applyFill="1" applyBorder="1" applyAlignment="1">
      <alignment horizontal="center" vertical="center"/>
    </xf>
    <xf numFmtId="182" fontId="3" fillId="0" borderId="0" xfId="0" applyNumberFormat="1" applyFont="1" applyFill="1" applyAlignment="1">
      <alignment vertical="center"/>
    </xf>
    <xf numFmtId="182" fontId="8" fillId="0" borderId="0" xfId="0" applyNumberFormat="1" applyFont="1" applyAlignment="1">
      <alignment/>
    </xf>
    <xf numFmtId="183" fontId="4" fillId="0" borderId="0" xfId="0" applyNumberFormat="1" applyFont="1" applyFill="1" applyBorder="1" applyAlignment="1">
      <alignment horizontal="center" vertical="center"/>
    </xf>
    <xf numFmtId="180" fontId="2" fillId="0" borderId="12" xfId="0" applyNumberFormat="1" applyFont="1" applyFill="1" applyBorder="1" applyAlignment="1">
      <alignment horizontal="center" vertical="center" wrapText="1"/>
    </xf>
    <xf numFmtId="184" fontId="2" fillId="0" borderId="1" xfId="0" applyNumberFormat="1" applyFont="1" applyFill="1" applyBorder="1" applyAlignment="1">
      <alignment horizontal="center" vertical="center" wrapText="1"/>
    </xf>
    <xf numFmtId="183" fontId="1" fillId="0" borderId="1" xfId="0" applyNumberFormat="1" applyFont="1" applyFill="1" applyBorder="1" applyAlignment="1">
      <alignment horizontal="center" vertical="center"/>
    </xf>
    <xf numFmtId="183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39" fillId="25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center"/>
    </xf>
    <xf numFmtId="181" fontId="1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0" fontId="39" fillId="25" borderId="1" xfId="0" applyFont="1" applyFill="1" applyBorder="1" applyAlignment="1">
      <alignment horizontal="center" vertical="center"/>
    </xf>
    <xf numFmtId="0" fontId="39" fillId="25" borderId="1" xfId="0" applyFont="1" applyFill="1" applyBorder="1" applyAlignment="1">
      <alignment vertical="center"/>
    </xf>
    <xf numFmtId="183" fontId="1" fillId="0" borderId="1" xfId="0" applyNumberFormat="1" applyFont="1" applyFill="1" applyBorder="1" applyAlignment="1">
      <alignment vertical="center"/>
    </xf>
    <xf numFmtId="180" fontId="1" fillId="0" borderId="1" xfId="0" applyNumberFormat="1" applyFont="1" applyFill="1" applyBorder="1" applyAlignment="1">
      <alignment horizontal="right" vertical="center"/>
    </xf>
    <xf numFmtId="182" fontId="1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/>
    </xf>
    <xf numFmtId="183" fontId="2" fillId="0" borderId="1" xfId="0" applyNumberFormat="1" applyFont="1" applyBorder="1" applyAlignment="1">
      <alignment horizontal="center" vertical="center"/>
    </xf>
  </cellXfs>
  <cellStyles count="82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_Book1_1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襞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Percent [2]" xfId="55"/>
    <cellStyle name="20% - 强调文字颜色 2" xfId="56"/>
    <cellStyle name="40% - 强调文字颜色 2" xfId="57"/>
    <cellStyle name="强调文字颜色 3" xfId="58"/>
    <cellStyle name="强调文字颜色 4" xfId="59"/>
    <cellStyle name="Normal_0105第二套审计报表定稿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0,0&#13;&#10;NA&#13;&#10;" xfId="68"/>
    <cellStyle name="60% - 强调文字颜色 6" xfId="69"/>
    <cellStyle name="??" xfId="70"/>
    <cellStyle name="常规 19" xfId="71"/>
    <cellStyle name="__builtInF1Style15" xfId="72"/>
    <cellStyle name="_Book1" xfId="73"/>
    <cellStyle name="ColLevel_1" xfId="74"/>
    <cellStyle name="常规 2" xfId="75"/>
    <cellStyle name="Grey" xfId="76"/>
    <cellStyle name="Normal - Style1" xfId="77"/>
    <cellStyle name="RowLevel_1" xfId="78"/>
    <cellStyle name="常规 3" xfId="79"/>
    <cellStyle name="霓付 [0]_97MBO" xfId="80"/>
    <cellStyle name="霓付_97MBO" xfId="81"/>
    <cellStyle name="烹拳 [0]_97MBO" xfId="82"/>
    <cellStyle name="烹拳_97MBO" xfId="83"/>
    <cellStyle name="普通_ 白土" xfId="84"/>
    <cellStyle name="千分位[0]_ 白土" xfId="85"/>
    <cellStyle name="千分位_ 白土" xfId="86"/>
    <cellStyle name="千位[0]_laroux" xfId="87"/>
    <cellStyle name="千位_laroux" xfId="88"/>
    <cellStyle name="钎霖_laroux" xfId="89"/>
    <cellStyle name="样式 1" xfId="90"/>
    <cellStyle name="콤마 [0]_BOILER-CO1" xfId="91"/>
    <cellStyle name="콤마_BOILER-CO1" xfId="92"/>
    <cellStyle name="통화 [0]_BOILER-CO1" xfId="93"/>
    <cellStyle name="통화_BOILER-CO1" xfId="94"/>
    <cellStyle name="표준_0N-HANDLING 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lly\cmhk-2000\&#21271;&#20140;&#31227;&#21160;\7.23&#27719;&#24635;&#34920;(&#21331;&#24503;)\&#35780;&#20272;&#22266;&#23450;&#36164;&#201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113"/>
  <sheetViews>
    <sheetView tabSelected="1" zoomScale="120" zoomScaleNormal="120" zoomScaleSheetLayoutView="100" workbookViewId="0" topLeftCell="A1">
      <pane xSplit="3" topLeftCell="D1" activePane="topRight" state="frozen"/>
      <selection pane="topRight" activeCell="AO59" sqref="AO59"/>
    </sheetView>
  </sheetViews>
  <sheetFormatPr defaultColWidth="9.00390625" defaultRowHeight="14.25"/>
  <cols>
    <col min="1" max="1" width="15.75390625" style="7" customWidth="1"/>
    <col min="2" max="2" width="4.00390625" style="11" hidden="1" customWidth="1"/>
    <col min="3" max="3" width="4.125" style="11" hidden="1" customWidth="1"/>
    <col min="4" max="4" width="7.625" style="12" hidden="1" customWidth="1"/>
    <col min="5" max="5" width="7.75390625" style="12" hidden="1" customWidth="1"/>
    <col min="6" max="6" width="5.125" style="13" hidden="1" customWidth="1"/>
    <col min="7" max="7" width="5.25390625" style="13" hidden="1" customWidth="1"/>
    <col min="8" max="8" width="10.625" style="14" hidden="1" customWidth="1"/>
    <col min="9" max="9" width="9.375" style="14" customWidth="1"/>
    <col min="10" max="10" width="9.00390625" style="15" customWidth="1"/>
    <col min="11" max="11" width="10.50390625" style="16" customWidth="1"/>
    <col min="12" max="12" width="5.375" style="17" hidden="1" customWidth="1"/>
    <col min="13" max="13" width="7.875" style="17" hidden="1" customWidth="1"/>
    <col min="14" max="14" width="9.625" style="18" hidden="1" customWidth="1"/>
    <col min="15" max="15" width="9.50390625" style="18" hidden="1" customWidth="1"/>
    <col min="16" max="16" width="8.00390625" style="14" hidden="1" customWidth="1"/>
    <col min="17" max="17" width="8.375" style="14" customWidth="1"/>
    <col min="18" max="18" width="8.50390625" style="14" customWidth="1"/>
    <col min="19" max="20" width="8.625" style="14" hidden="1" customWidth="1"/>
    <col min="21" max="21" width="8.625" style="13" hidden="1" customWidth="1"/>
    <col min="22" max="22" width="8.625" style="14" hidden="1" customWidth="1"/>
    <col min="23" max="23" width="8.75390625" style="16" hidden="1" customWidth="1"/>
    <col min="24" max="24" width="8.125" style="16" customWidth="1"/>
    <col min="25" max="25" width="7.75390625" style="16" customWidth="1"/>
    <col min="26" max="26" width="5.375" style="17" hidden="1" customWidth="1"/>
    <col min="27" max="27" width="7.875" style="17" hidden="1" customWidth="1"/>
    <col min="28" max="28" width="9.625" style="18" hidden="1" customWidth="1"/>
    <col min="29" max="29" width="8.125" style="18" hidden="1" customWidth="1"/>
    <col min="30" max="30" width="8.625" style="16" hidden="1" customWidth="1"/>
    <col min="31" max="31" width="8.875" style="16" customWidth="1"/>
    <col min="32" max="32" width="8.625" style="16" customWidth="1"/>
    <col min="33" max="33" width="7.125" style="19" hidden="1" customWidth="1"/>
    <col min="34" max="34" width="8.75390625" style="16" hidden="1" customWidth="1"/>
    <col min="35" max="35" width="8.75390625" style="16" customWidth="1"/>
    <col min="36" max="36" width="9.00390625" style="16" customWidth="1"/>
    <col min="37" max="37" width="10.875" style="14" hidden="1" customWidth="1"/>
    <col min="38" max="38" width="11.00390625" style="14" customWidth="1"/>
    <col min="39" max="39" width="10.875" style="14" hidden="1" customWidth="1"/>
    <col min="40" max="40" width="8.375" style="20" customWidth="1"/>
    <col min="41" max="41" width="7.875" style="20" customWidth="1"/>
    <col min="42" max="42" width="9.50390625" style="21" customWidth="1"/>
    <col min="43" max="43" width="9.00390625" style="19" customWidth="1"/>
    <col min="44" max="44" width="10.75390625" style="2" customWidth="1"/>
    <col min="45" max="242" width="9.00390625" style="2" customWidth="1"/>
    <col min="243" max="16384" width="9.00390625" style="2" customWidth="1"/>
  </cols>
  <sheetData>
    <row r="1" spans="1:43" s="3" customFormat="1" ht="18.75">
      <c r="A1" s="22" t="s">
        <v>0</v>
      </c>
      <c r="B1" s="23"/>
      <c r="C1" s="23"/>
      <c r="D1" s="24"/>
      <c r="E1" s="24"/>
      <c r="F1" s="25"/>
      <c r="G1" s="25"/>
      <c r="H1" s="26"/>
      <c r="I1" s="26"/>
      <c r="J1" s="48"/>
      <c r="K1" s="49"/>
      <c r="L1" s="50"/>
      <c r="M1" s="50"/>
      <c r="N1" s="51"/>
      <c r="O1" s="51"/>
      <c r="P1" s="26"/>
      <c r="Q1" s="26"/>
      <c r="R1" s="26"/>
      <c r="S1" s="26"/>
      <c r="T1" s="26"/>
      <c r="U1" s="25"/>
      <c r="V1" s="26"/>
      <c r="W1" s="49"/>
      <c r="X1" s="49"/>
      <c r="Y1" s="49"/>
      <c r="Z1" s="50"/>
      <c r="AA1" s="50"/>
      <c r="AB1" s="51"/>
      <c r="AC1" s="51"/>
      <c r="AD1" s="49"/>
      <c r="AE1" s="49"/>
      <c r="AF1" s="49"/>
      <c r="AG1" s="78"/>
      <c r="AH1" s="49"/>
      <c r="AI1" s="49"/>
      <c r="AJ1" s="49"/>
      <c r="AK1" s="26"/>
      <c r="AL1" s="26"/>
      <c r="AM1" s="26"/>
      <c r="AN1" s="79"/>
      <c r="AO1" s="79"/>
      <c r="AP1" s="89"/>
      <c r="AQ1" s="78"/>
    </row>
    <row r="2" spans="1:43" s="4" customFormat="1" ht="24">
      <c r="A2" s="27" t="s">
        <v>1</v>
      </c>
      <c r="B2" s="27"/>
      <c r="C2" s="27"/>
      <c r="D2" s="28"/>
      <c r="E2" s="28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63"/>
      <c r="V2" s="27"/>
      <c r="W2" s="64"/>
      <c r="X2" s="64"/>
      <c r="Y2" s="64"/>
      <c r="Z2" s="27"/>
      <c r="AA2" s="27"/>
      <c r="AB2" s="27"/>
      <c r="AC2" s="27"/>
      <c r="AD2" s="64"/>
      <c r="AE2" s="64"/>
      <c r="AF2" s="64"/>
      <c r="AG2" s="27"/>
      <c r="AH2" s="27"/>
      <c r="AI2" s="27"/>
      <c r="AJ2" s="27"/>
      <c r="AK2" s="27"/>
      <c r="AL2" s="27"/>
      <c r="AM2" s="27"/>
      <c r="AN2" s="80"/>
      <c r="AO2" s="80"/>
      <c r="AP2" s="90"/>
      <c r="AQ2" s="91"/>
    </row>
    <row r="3" spans="1:43" s="5" customFormat="1" ht="15" customHeight="1">
      <c r="A3" s="29"/>
      <c r="B3" s="29"/>
      <c r="C3" s="29"/>
      <c r="D3" s="30"/>
      <c r="E3" s="30"/>
      <c r="F3" s="29"/>
      <c r="G3" s="29"/>
      <c r="H3" s="29"/>
      <c r="I3" s="29"/>
      <c r="J3" s="52"/>
      <c r="K3" s="29"/>
      <c r="L3" s="53"/>
      <c r="M3" s="53"/>
      <c r="N3" s="29"/>
      <c r="O3" s="29"/>
      <c r="P3" s="29"/>
      <c r="Q3" s="29"/>
      <c r="R3" s="29"/>
      <c r="S3" s="29"/>
      <c r="T3" s="29"/>
      <c r="U3" s="65"/>
      <c r="V3" s="29"/>
      <c r="W3" s="66"/>
      <c r="X3" s="66"/>
      <c r="Y3" s="66"/>
      <c r="Z3" s="53"/>
      <c r="AA3" s="53"/>
      <c r="AB3" s="29"/>
      <c r="AC3" s="29"/>
      <c r="AD3" s="66"/>
      <c r="AE3" s="66"/>
      <c r="AF3" s="66"/>
      <c r="AG3" s="53"/>
      <c r="AH3" s="29"/>
      <c r="AI3" s="29"/>
      <c r="AJ3" s="29"/>
      <c r="AK3" s="29"/>
      <c r="AN3" s="81" t="s">
        <v>2</v>
      </c>
      <c r="AO3" s="81"/>
      <c r="AP3" s="81"/>
      <c r="AQ3" s="81"/>
    </row>
    <row r="4" spans="1:43" s="6" customFormat="1" ht="39.75" customHeight="1">
      <c r="A4" s="31" t="s">
        <v>3</v>
      </c>
      <c r="B4" s="31" t="s">
        <v>4</v>
      </c>
      <c r="C4" s="31" t="s">
        <v>5</v>
      </c>
      <c r="D4" s="32" t="s">
        <v>6</v>
      </c>
      <c r="E4" s="32" t="s">
        <v>7</v>
      </c>
      <c r="F4" s="31" t="s">
        <v>8</v>
      </c>
      <c r="G4" s="31"/>
      <c r="H4" s="31"/>
      <c r="I4" s="31"/>
      <c r="J4" s="31"/>
      <c r="K4" s="31"/>
      <c r="L4" s="34" t="s">
        <v>9</v>
      </c>
      <c r="M4" s="34"/>
      <c r="N4" s="34"/>
      <c r="O4" s="34"/>
      <c r="P4" s="34"/>
      <c r="Q4" s="34"/>
      <c r="R4" s="34"/>
      <c r="S4" s="34" t="s">
        <v>10</v>
      </c>
      <c r="T4" s="34"/>
      <c r="U4" s="33"/>
      <c r="V4" s="34"/>
      <c r="W4" s="54"/>
      <c r="X4" s="54"/>
      <c r="Y4" s="54"/>
      <c r="Z4" s="34" t="s">
        <v>11</v>
      </c>
      <c r="AA4" s="34"/>
      <c r="AB4" s="34"/>
      <c r="AC4" s="34"/>
      <c r="AD4" s="54"/>
      <c r="AE4" s="54"/>
      <c r="AF4" s="54"/>
      <c r="AG4" s="34" t="s">
        <v>12</v>
      </c>
      <c r="AH4" s="34"/>
      <c r="AI4" s="34"/>
      <c r="AJ4" s="34"/>
      <c r="AK4" s="57"/>
      <c r="AL4" s="34" t="s">
        <v>13</v>
      </c>
      <c r="AM4" s="57"/>
      <c r="AN4" s="82" t="s">
        <v>14</v>
      </c>
      <c r="AO4" s="92"/>
      <c r="AP4" s="54" t="s">
        <v>15</v>
      </c>
      <c r="AQ4" s="93"/>
    </row>
    <row r="5" spans="1:43" s="7" customFormat="1" ht="51" customHeight="1">
      <c r="A5" s="31"/>
      <c r="B5" s="31"/>
      <c r="C5" s="31"/>
      <c r="D5" s="32" t="s">
        <v>16</v>
      </c>
      <c r="E5" s="32" t="s">
        <v>16</v>
      </c>
      <c r="F5" s="33" t="s">
        <v>17</v>
      </c>
      <c r="G5" s="33" t="s">
        <v>18</v>
      </c>
      <c r="H5" s="34" t="s">
        <v>19</v>
      </c>
      <c r="I5" s="34" t="s">
        <v>20</v>
      </c>
      <c r="J5" s="34" t="s">
        <v>21</v>
      </c>
      <c r="K5" s="54" t="s">
        <v>22</v>
      </c>
      <c r="L5" s="33" t="s">
        <v>23</v>
      </c>
      <c r="M5" s="55" t="s">
        <v>24</v>
      </c>
      <c r="N5" s="33" t="s">
        <v>25</v>
      </c>
      <c r="O5" s="33" t="s">
        <v>26</v>
      </c>
      <c r="P5" s="34" t="s">
        <v>19</v>
      </c>
      <c r="Q5" s="34" t="s">
        <v>20</v>
      </c>
      <c r="R5" s="34" t="s">
        <v>22</v>
      </c>
      <c r="S5" s="67" t="s">
        <v>27</v>
      </c>
      <c r="T5" s="68" t="s">
        <v>24</v>
      </c>
      <c r="U5" s="33" t="s">
        <v>28</v>
      </c>
      <c r="V5" s="67" t="s">
        <v>29</v>
      </c>
      <c r="W5" s="54" t="s">
        <v>19</v>
      </c>
      <c r="X5" s="54" t="s">
        <v>20</v>
      </c>
      <c r="Y5" s="54" t="s">
        <v>22</v>
      </c>
      <c r="Z5" s="67" t="s">
        <v>27</v>
      </c>
      <c r="AA5" s="68" t="s">
        <v>24</v>
      </c>
      <c r="AB5" s="67" t="s">
        <v>30</v>
      </c>
      <c r="AC5" s="67" t="s">
        <v>31</v>
      </c>
      <c r="AD5" s="54" t="s">
        <v>19</v>
      </c>
      <c r="AE5" s="54" t="s">
        <v>20</v>
      </c>
      <c r="AF5" s="54" t="s">
        <v>22</v>
      </c>
      <c r="AG5" s="83" t="s">
        <v>32</v>
      </c>
      <c r="AH5" s="84" t="s">
        <v>19</v>
      </c>
      <c r="AI5" s="84" t="s">
        <v>20</v>
      </c>
      <c r="AJ5" s="54" t="s">
        <v>22</v>
      </c>
      <c r="AK5" s="58" t="s">
        <v>33</v>
      </c>
      <c r="AL5" s="58"/>
      <c r="AM5" s="85" t="s">
        <v>34</v>
      </c>
      <c r="AN5" s="33" t="s">
        <v>16</v>
      </c>
      <c r="AO5" s="33" t="s">
        <v>35</v>
      </c>
      <c r="AP5" s="54" t="s">
        <v>16</v>
      </c>
      <c r="AQ5" s="67" t="s">
        <v>35</v>
      </c>
    </row>
    <row r="6" spans="1:43" s="1" customFormat="1" ht="12.75" customHeight="1">
      <c r="A6" s="35" t="s">
        <v>36</v>
      </c>
      <c r="B6" s="36"/>
      <c r="C6" s="36"/>
      <c r="D6" s="37">
        <f>D7+D22+D31+D45+D59+D79+D91+D100+D112</f>
        <v>3068237</v>
      </c>
      <c r="E6" s="37">
        <f aca="true" t="shared" si="0" ref="E6:AQ6">E7+E22+E31+E45+E59+E79+E91+E100+E112</f>
        <v>1314385</v>
      </c>
      <c r="F6" s="38"/>
      <c r="G6" s="38"/>
      <c r="H6" s="38">
        <f t="shared" si="0"/>
        <v>354984.54000000004</v>
      </c>
      <c r="I6" s="38">
        <f t="shared" si="0"/>
        <v>205910.69999999998</v>
      </c>
      <c r="J6" s="56">
        <f t="shared" si="0"/>
        <v>4311.59</v>
      </c>
      <c r="K6" s="38">
        <f t="shared" si="0"/>
        <v>149073.84</v>
      </c>
      <c r="L6" s="38">
        <f t="shared" si="0"/>
        <v>1794</v>
      </c>
      <c r="M6" s="38">
        <f t="shared" si="0"/>
        <v>58998</v>
      </c>
      <c r="N6" s="38">
        <f t="shared" si="0"/>
        <v>179400</v>
      </c>
      <c r="O6" s="38">
        <f t="shared" si="0"/>
        <v>120402</v>
      </c>
      <c r="P6" s="38">
        <f t="shared" si="0"/>
        <v>9030.34</v>
      </c>
      <c r="Q6" s="38">
        <f t="shared" si="0"/>
        <v>7131.93</v>
      </c>
      <c r="R6" s="38">
        <f t="shared" si="0"/>
        <v>1898.4099999999999</v>
      </c>
      <c r="S6" s="38">
        <f t="shared" si="0"/>
        <v>1207</v>
      </c>
      <c r="T6" s="38">
        <f t="shared" si="0"/>
        <v>173263</v>
      </c>
      <c r="U6" s="38">
        <f t="shared" si="0"/>
        <v>241400</v>
      </c>
      <c r="V6" s="38">
        <f t="shared" si="0"/>
        <v>68137</v>
      </c>
      <c r="W6" s="38">
        <f t="shared" si="0"/>
        <v>5110.4400000000005</v>
      </c>
      <c r="X6" s="38">
        <f t="shared" si="0"/>
        <v>3339.3399999999997</v>
      </c>
      <c r="Y6" s="38">
        <f t="shared" si="0"/>
        <v>1771.1000000000004</v>
      </c>
      <c r="Z6" s="38">
        <f t="shared" si="0"/>
        <v>458</v>
      </c>
      <c r="AA6" s="38">
        <f t="shared" si="0"/>
        <v>74809</v>
      </c>
      <c r="AB6" s="38">
        <f t="shared" si="0"/>
        <v>137400</v>
      </c>
      <c r="AC6" s="38">
        <f t="shared" si="0"/>
        <v>62591</v>
      </c>
      <c r="AD6" s="38">
        <f t="shared" si="0"/>
        <v>5946.329999999999</v>
      </c>
      <c r="AE6" s="38">
        <f t="shared" si="0"/>
        <v>4635.960000000001</v>
      </c>
      <c r="AF6" s="38">
        <f t="shared" si="0"/>
        <v>1310.37</v>
      </c>
      <c r="AG6" s="38">
        <f t="shared" si="0"/>
        <v>250483</v>
      </c>
      <c r="AH6" s="38">
        <f t="shared" si="0"/>
        <v>10019.32</v>
      </c>
      <c r="AI6" s="38">
        <f t="shared" si="0"/>
        <v>6661.699999999999</v>
      </c>
      <c r="AJ6" s="38">
        <f t="shared" si="0"/>
        <v>3357.6200000000003</v>
      </c>
      <c r="AK6" s="38">
        <f t="shared" si="0"/>
        <v>385090.9700000001</v>
      </c>
      <c r="AL6" s="38">
        <f t="shared" si="0"/>
        <v>227679.62999999998</v>
      </c>
      <c r="AM6" s="38">
        <f t="shared" si="0"/>
        <v>157411.34</v>
      </c>
      <c r="AN6" s="86">
        <f t="shared" si="0"/>
        <v>204568</v>
      </c>
      <c r="AO6" s="86">
        <f t="shared" si="0"/>
        <v>167268</v>
      </c>
      <c r="AP6" s="62">
        <f t="shared" si="0"/>
        <v>23111.63</v>
      </c>
      <c r="AQ6" s="94">
        <f t="shared" si="0"/>
        <v>5765</v>
      </c>
    </row>
    <row r="7" spans="1:43" s="1" customFormat="1" ht="12.75" customHeight="1">
      <c r="A7" s="35" t="s">
        <v>37</v>
      </c>
      <c r="B7" s="36"/>
      <c r="C7" s="36"/>
      <c r="D7" s="37">
        <f aca="true" t="shared" si="1" ref="D7:AQ7">SUM(D8:D21)</f>
        <v>594404</v>
      </c>
      <c r="E7" s="37">
        <f t="shared" si="1"/>
        <v>255378</v>
      </c>
      <c r="F7" s="39"/>
      <c r="G7" s="39"/>
      <c r="H7" s="40">
        <f>SUM(H8:H21)</f>
        <v>68841.23999999999</v>
      </c>
      <c r="I7" s="38">
        <f t="shared" si="1"/>
        <v>25491.780000000002</v>
      </c>
      <c r="J7" s="57">
        <f t="shared" si="1"/>
        <v>0</v>
      </c>
      <c r="K7" s="38">
        <f t="shared" si="1"/>
        <v>43349.46000000001</v>
      </c>
      <c r="L7" s="38">
        <f t="shared" si="1"/>
        <v>200</v>
      </c>
      <c r="M7" s="38">
        <f t="shared" si="1"/>
        <v>9640</v>
      </c>
      <c r="N7" s="38">
        <f t="shared" si="1"/>
        <v>20000</v>
      </c>
      <c r="O7" s="38">
        <f t="shared" si="1"/>
        <v>10360</v>
      </c>
      <c r="P7" s="38">
        <f t="shared" si="1"/>
        <v>777.0400000000001</v>
      </c>
      <c r="Q7" s="38">
        <f t="shared" si="1"/>
        <v>398.93</v>
      </c>
      <c r="R7" s="38">
        <f t="shared" si="1"/>
        <v>378.10999999999996</v>
      </c>
      <c r="S7" s="38">
        <f t="shared" si="1"/>
        <v>202</v>
      </c>
      <c r="T7" s="38">
        <f t="shared" si="1"/>
        <v>28673</v>
      </c>
      <c r="U7" s="38">
        <f t="shared" si="1"/>
        <v>40400</v>
      </c>
      <c r="V7" s="38">
        <f t="shared" si="1"/>
        <v>11727</v>
      </c>
      <c r="W7" s="38">
        <f t="shared" si="1"/>
        <v>879.55</v>
      </c>
      <c r="X7" s="38">
        <f t="shared" si="1"/>
        <v>407.31</v>
      </c>
      <c r="Y7" s="38">
        <f t="shared" si="1"/>
        <v>472.23999999999995</v>
      </c>
      <c r="Z7" s="38">
        <f t="shared" si="1"/>
        <v>79</v>
      </c>
      <c r="AA7" s="38">
        <f t="shared" si="1"/>
        <v>13403</v>
      </c>
      <c r="AB7" s="38">
        <f t="shared" si="1"/>
        <v>23700</v>
      </c>
      <c r="AC7" s="38">
        <f t="shared" si="1"/>
        <v>10297</v>
      </c>
      <c r="AD7" s="38">
        <f t="shared" si="1"/>
        <v>978.23</v>
      </c>
      <c r="AE7" s="38">
        <f t="shared" si="1"/>
        <v>573.26</v>
      </c>
      <c r="AF7" s="38">
        <f t="shared" si="1"/>
        <v>404.9700000000001</v>
      </c>
      <c r="AG7" s="38">
        <f t="shared" si="1"/>
        <v>17820</v>
      </c>
      <c r="AH7" s="38">
        <f t="shared" si="1"/>
        <v>712.8000000000001</v>
      </c>
      <c r="AI7" s="38">
        <f t="shared" si="1"/>
        <v>352.02000000000004</v>
      </c>
      <c r="AJ7" s="38">
        <f t="shared" si="1"/>
        <v>360.78000000000003</v>
      </c>
      <c r="AK7" s="73">
        <f t="shared" si="1"/>
        <v>72188.86</v>
      </c>
      <c r="AL7" s="73">
        <f t="shared" si="1"/>
        <v>27223.3</v>
      </c>
      <c r="AM7" s="73">
        <f t="shared" si="1"/>
        <v>44965.560000000005</v>
      </c>
      <c r="AN7" s="86">
        <f t="shared" si="1"/>
        <v>24554</v>
      </c>
      <c r="AO7" s="86">
        <f t="shared" si="1"/>
        <v>20074</v>
      </c>
      <c r="AP7" s="62">
        <f t="shared" si="1"/>
        <v>2669.2999999999993</v>
      </c>
      <c r="AQ7" s="94">
        <f t="shared" si="1"/>
        <v>660</v>
      </c>
    </row>
    <row r="8" spans="1:43" ht="12.75" customHeight="1">
      <c r="A8" s="31" t="s">
        <v>38</v>
      </c>
      <c r="B8" s="41">
        <v>0.2</v>
      </c>
      <c r="C8" s="41">
        <v>0.2</v>
      </c>
      <c r="D8" s="42">
        <v>20114</v>
      </c>
      <c r="E8" s="42">
        <v>55653</v>
      </c>
      <c r="F8" s="33">
        <v>750</v>
      </c>
      <c r="G8" s="33">
        <v>950</v>
      </c>
      <c r="H8" s="43">
        <f>ROUND((D8*F8+E8*G8)/10000,2)</f>
        <v>6795.59</v>
      </c>
      <c r="I8" s="43">
        <f>ROUND((350*D8+550*E8)*B8/10000+400*(D8+E8)*C8/10000,2)</f>
        <v>1359.12</v>
      </c>
      <c r="J8" s="58">
        <f>ROUND((400*D8+400*E8)/10000*(C8-B8),2)</f>
        <v>0</v>
      </c>
      <c r="K8" s="54">
        <f aca="true" t="shared" si="2" ref="K8:K21">H8-I8</f>
        <v>5436.47</v>
      </c>
      <c r="L8" s="42"/>
      <c r="M8" s="42"/>
      <c r="N8" s="59"/>
      <c r="O8" s="59"/>
      <c r="P8" s="43"/>
      <c r="Q8" s="43"/>
      <c r="R8" s="69"/>
      <c r="S8" s="42"/>
      <c r="T8" s="42"/>
      <c r="U8" s="70"/>
      <c r="V8" s="69"/>
      <c r="W8" s="71"/>
      <c r="X8" s="71"/>
      <c r="Y8" s="74"/>
      <c r="Z8" s="42">
        <v>2</v>
      </c>
      <c r="AA8" s="42">
        <v>264</v>
      </c>
      <c r="AB8" s="59">
        <f>Z8*300</f>
        <v>600</v>
      </c>
      <c r="AC8" s="59">
        <f>AB8-AA8</f>
        <v>336</v>
      </c>
      <c r="AD8" s="71">
        <f>ROUND(AC8*950/10000,2)</f>
        <v>31.92</v>
      </c>
      <c r="AE8" s="71">
        <f>ROUND(AD8*C8,2)</f>
        <v>6.38</v>
      </c>
      <c r="AF8" s="74">
        <f>AD8-AE8</f>
        <v>25.540000000000003</v>
      </c>
      <c r="AG8" s="87">
        <v>3</v>
      </c>
      <c r="AH8" s="74">
        <f>ROUND(AG8*400/10000,2)</f>
        <v>0.12</v>
      </c>
      <c r="AI8" s="74">
        <f>ROUND(AH8*B8,2)</f>
        <v>0.02</v>
      </c>
      <c r="AJ8" s="74">
        <f>AH8-AI8</f>
        <v>0.09999999999999999</v>
      </c>
      <c r="AK8" s="88">
        <f>H8+P8+AH8+W8+AD8</f>
        <v>6827.63</v>
      </c>
      <c r="AL8" s="69">
        <f>Q8+AI8+I8+X8+AE8</f>
        <v>1365.52</v>
      </c>
      <c r="AM8" s="88">
        <f>K8+R8+AJ8+Y8+AF8</f>
        <v>5462.110000000001</v>
      </c>
      <c r="AN8" s="59">
        <v>1180</v>
      </c>
      <c r="AO8" s="59">
        <v>965</v>
      </c>
      <c r="AP8" s="75">
        <f aca="true" t="shared" si="3" ref="AP8:AP21">AL8-AN8</f>
        <v>185.51999999999998</v>
      </c>
      <c r="AQ8" s="95">
        <v>46</v>
      </c>
    </row>
    <row r="9" spans="1:43" ht="12.75" customHeight="1">
      <c r="A9" s="31" t="s">
        <v>39</v>
      </c>
      <c r="B9" s="41">
        <v>0.2</v>
      </c>
      <c r="C9" s="41">
        <v>0.2</v>
      </c>
      <c r="D9" s="42">
        <v>54426</v>
      </c>
      <c r="E9" s="42">
        <v>4238</v>
      </c>
      <c r="F9" s="33">
        <v>750</v>
      </c>
      <c r="G9" s="33">
        <v>950</v>
      </c>
      <c r="H9" s="43">
        <f aca="true" t="shared" si="4" ref="H9:H21">ROUND((D9*F9+E9*G9)/10000,2)</f>
        <v>4484.56</v>
      </c>
      <c r="I9" s="43">
        <f aca="true" t="shared" si="5" ref="I9:I21">ROUND((350*D9+550*E9)*B9/10000+400*(D9+E9)*C9/10000,2)</f>
        <v>896.91</v>
      </c>
      <c r="J9" s="58">
        <f aca="true" t="shared" si="6" ref="J9:J21">ROUND((400*D9+400*E9)/10000*(C9-B9),2)</f>
        <v>0</v>
      </c>
      <c r="K9" s="54">
        <f t="shared" si="2"/>
        <v>3587.6500000000005</v>
      </c>
      <c r="L9" s="60"/>
      <c r="M9" s="60"/>
      <c r="N9" s="59"/>
      <c r="O9" s="59"/>
      <c r="P9" s="43"/>
      <c r="Q9" s="43"/>
      <c r="R9" s="69"/>
      <c r="S9" s="60"/>
      <c r="T9" s="60"/>
      <c r="U9" s="70"/>
      <c r="V9" s="69"/>
      <c r="W9" s="71"/>
      <c r="X9" s="71"/>
      <c r="Y9" s="74"/>
      <c r="Z9" s="60"/>
      <c r="AA9" s="60"/>
      <c r="AB9" s="59"/>
      <c r="AC9" s="59"/>
      <c r="AD9" s="71"/>
      <c r="AE9" s="71"/>
      <c r="AF9" s="74"/>
      <c r="AG9" s="87"/>
      <c r="AH9" s="74"/>
      <c r="AI9" s="74"/>
      <c r="AJ9" s="74"/>
      <c r="AK9" s="88">
        <f aca="true" t="shared" si="7" ref="AK9:AK21">H9+P9+AH9+W9+AD9</f>
        <v>4484.56</v>
      </c>
      <c r="AL9" s="69">
        <f aca="true" t="shared" si="8" ref="AL9:AL21">Q9+AI9+I9+X9+AE9</f>
        <v>896.91</v>
      </c>
      <c r="AM9" s="88">
        <f aca="true" t="shared" si="9" ref="AM9:AM21">K9+R9+AJ9+Y9+AF9</f>
        <v>3587.6500000000005</v>
      </c>
      <c r="AN9" s="59">
        <v>800</v>
      </c>
      <c r="AO9" s="59">
        <v>654</v>
      </c>
      <c r="AP9" s="75">
        <f t="shared" si="3"/>
        <v>96.90999999999997</v>
      </c>
      <c r="AQ9" s="95">
        <v>24</v>
      </c>
    </row>
    <row r="10" spans="1:43" ht="12.75" customHeight="1">
      <c r="A10" s="31" t="s">
        <v>40</v>
      </c>
      <c r="B10" s="41">
        <v>0.2</v>
      </c>
      <c r="C10" s="41">
        <v>0.2</v>
      </c>
      <c r="D10" s="42">
        <v>25082</v>
      </c>
      <c r="E10" s="42">
        <v>5990</v>
      </c>
      <c r="F10" s="33">
        <v>750</v>
      </c>
      <c r="G10" s="33">
        <v>950</v>
      </c>
      <c r="H10" s="43">
        <f t="shared" si="4"/>
        <v>2450.2</v>
      </c>
      <c r="I10" s="43">
        <f t="shared" si="5"/>
        <v>490.04</v>
      </c>
      <c r="J10" s="58">
        <f t="shared" si="6"/>
        <v>0</v>
      </c>
      <c r="K10" s="54">
        <f t="shared" si="2"/>
        <v>1960.1599999999999</v>
      </c>
      <c r="L10" s="60"/>
      <c r="M10" s="60"/>
      <c r="N10" s="59"/>
      <c r="O10" s="59"/>
      <c r="P10" s="43"/>
      <c r="Q10" s="43"/>
      <c r="R10" s="69"/>
      <c r="S10" s="60"/>
      <c r="T10" s="60"/>
      <c r="U10" s="70"/>
      <c r="V10" s="69"/>
      <c r="W10" s="71"/>
      <c r="X10" s="71"/>
      <c r="Y10" s="74"/>
      <c r="Z10" s="60"/>
      <c r="AA10" s="60"/>
      <c r="AB10" s="59"/>
      <c r="AC10" s="59"/>
      <c r="AD10" s="71"/>
      <c r="AE10" s="71"/>
      <c r="AF10" s="74"/>
      <c r="AG10" s="87"/>
      <c r="AH10" s="74"/>
      <c r="AI10" s="74"/>
      <c r="AJ10" s="74"/>
      <c r="AK10" s="88">
        <f t="shared" si="7"/>
        <v>2450.2</v>
      </c>
      <c r="AL10" s="69">
        <f t="shared" si="8"/>
        <v>490.04</v>
      </c>
      <c r="AM10" s="88">
        <f t="shared" si="9"/>
        <v>1960.1599999999999</v>
      </c>
      <c r="AN10" s="59">
        <v>450</v>
      </c>
      <c r="AO10" s="59">
        <v>368</v>
      </c>
      <c r="AP10" s="75">
        <f t="shared" si="3"/>
        <v>40.04000000000002</v>
      </c>
      <c r="AQ10" s="95">
        <v>10</v>
      </c>
    </row>
    <row r="11" spans="1:43" ht="12.75" customHeight="1">
      <c r="A11" s="31" t="s">
        <v>41</v>
      </c>
      <c r="B11" s="41">
        <v>0.2</v>
      </c>
      <c r="C11" s="41">
        <v>0.2</v>
      </c>
      <c r="D11" s="42">
        <v>75973</v>
      </c>
      <c r="E11" s="42">
        <v>15648</v>
      </c>
      <c r="F11" s="33">
        <v>750</v>
      </c>
      <c r="G11" s="33">
        <v>950</v>
      </c>
      <c r="H11" s="43">
        <f t="shared" si="4"/>
        <v>7184.54</v>
      </c>
      <c r="I11" s="43">
        <f t="shared" si="5"/>
        <v>1436.91</v>
      </c>
      <c r="J11" s="58">
        <f t="shared" si="6"/>
        <v>0</v>
      </c>
      <c r="K11" s="54">
        <f t="shared" si="2"/>
        <v>5747.63</v>
      </c>
      <c r="L11" s="60">
        <v>2</v>
      </c>
      <c r="M11" s="60">
        <v>169</v>
      </c>
      <c r="N11" s="59">
        <f>L11*100</f>
        <v>200</v>
      </c>
      <c r="O11" s="59">
        <f>N11-M11</f>
        <v>31</v>
      </c>
      <c r="P11" s="43">
        <f>ROUND(O11*750/10000,2)</f>
        <v>2.33</v>
      </c>
      <c r="Q11" s="43">
        <f>ROUND(P11*C11,2)</f>
        <v>0.47</v>
      </c>
      <c r="R11" s="69">
        <f>P11-Q11</f>
        <v>1.86</v>
      </c>
      <c r="S11" s="60">
        <v>1</v>
      </c>
      <c r="T11" s="60">
        <v>139</v>
      </c>
      <c r="U11" s="70">
        <f>S11*200</f>
        <v>200</v>
      </c>
      <c r="V11" s="69">
        <f>U11-T11</f>
        <v>61</v>
      </c>
      <c r="W11" s="71">
        <f>ROUND(V11*750/10000,2)</f>
        <v>4.58</v>
      </c>
      <c r="X11" s="71">
        <f>ROUND(W11*C11,2)</f>
        <v>0.92</v>
      </c>
      <c r="Y11" s="74">
        <f>W11-X11</f>
        <v>3.66</v>
      </c>
      <c r="Z11" s="60"/>
      <c r="AA11" s="60"/>
      <c r="AB11" s="59"/>
      <c r="AC11" s="59"/>
      <c r="AD11" s="71"/>
      <c r="AE11" s="71"/>
      <c r="AF11" s="74"/>
      <c r="AG11" s="87"/>
      <c r="AH11" s="74"/>
      <c r="AI11" s="74"/>
      <c r="AJ11" s="74"/>
      <c r="AK11" s="88">
        <f t="shared" si="7"/>
        <v>7191.45</v>
      </c>
      <c r="AL11" s="69">
        <f t="shared" si="8"/>
        <v>1438.3000000000002</v>
      </c>
      <c r="AM11" s="88">
        <f t="shared" si="9"/>
        <v>5753.15</v>
      </c>
      <c r="AN11" s="59">
        <v>1270</v>
      </c>
      <c r="AO11" s="59">
        <v>1038</v>
      </c>
      <c r="AP11" s="75">
        <f t="shared" si="3"/>
        <v>168.30000000000018</v>
      </c>
      <c r="AQ11" s="95">
        <v>42</v>
      </c>
    </row>
    <row r="12" spans="1:43" ht="12.75" customHeight="1">
      <c r="A12" s="31" t="s">
        <v>42</v>
      </c>
      <c r="B12" s="41">
        <v>0.2</v>
      </c>
      <c r="C12" s="41">
        <v>0.2</v>
      </c>
      <c r="D12" s="42">
        <v>15743</v>
      </c>
      <c r="E12" s="42">
        <v>6936</v>
      </c>
      <c r="F12" s="33">
        <v>750</v>
      </c>
      <c r="G12" s="33">
        <v>950</v>
      </c>
      <c r="H12" s="43">
        <f t="shared" si="4"/>
        <v>1839.65</v>
      </c>
      <c r="I12" s="43">
        <f t="shared" si="5"/>
        <v>367.93</v>
      </c>
      <c r="J12" s="58">
        <f t="shared" si="6"/>
        <v>0</v>
      </c>
      <c r="K12" s="54">
        <f t="shared" si="2"/>
        <v>1471.72</v>
      </c>
      <c r="L12" s="60">
        <v>2</v>
      </c>
      <c r="M12" s="60">
        <v>173</v>
      </c>
      <c r="N12" s="59">
        <f aca="true" t="shared" si="10" ref="N12:N20">L12*100</f>
        <v>200</v>
      </c>
      <c r="O12" s="59">
        <f aca="true" t="shared" si="11" ref="O12:O20">N12-M12</f>
        <v>27</v>
      </c>
      <c r="P12" s="43">
        <f aca="true" t="shared" si="12" ref="P12:P20">ROUND(O12*750/10000,2)</f>
        <v>2.03</v>
      </c>
      <c r="Q12" s="43">
        <f aca="true" t="shared" si="13" ref="Q12:Q20">ROUND(P12*C12,2)</f>
        <v>0.41</v>
      </c>
      <c r="R12" s="69">
        <f aca="true" t="shared" si="14" ref="R12:R20">P12-Q12</f>
        <v>1.6199999999999999</v>
      </c>
      <c r="S12" s="60">
        <v>3</v>
      </c>
      <c r="T12" s="60">
        <v>476</v>
      </c>
      <c r="U12" s="70">
        <f>S12*200</f>
        <v>600</v>
      </c>
      <c r="V12" s="69">
        <f>U12-T12</f>
        <v>124</v>
      </c>
      <c r="W12" s="71">
        <f>ROUND(V12*750/10000,2)</f>
        <v>9.3</v>
      </c>
      <c r="X12" s="71">
        <f>ROUND(W12*C12,2)</f>
        <v>1.86</v>
      </c>
      <c r="Y12" s="74">
        <f>W12-X12</f>
        <v>7.44</v>
      </c>
      <c r="Z12" s="60">
        <v>4</v>
      </c>
      <c r="AA12" s="60">
        <v>587</v>
      </c>
      <c r="AB12" s="59">
        <f aca="true" t="shared" si="15" ref="AB12:AB20">Z12*300</f>
        <v>1200</v>
      </c>
      <c r="AC12" s="59">
        <f aca="true" t="shared" si="16" ref="AC12:AC20">AB12-AA12</f>
        <v>613</v>
      </c>
      <c r="AD12" s="71">
        <f aca="true" t="shared" si="17" ref="AD12:AD20">ROUND(AC12*950/10000,2)</f>
        <v>58.24</v>
      </c>
      <c r="AE12" s="71">
        <f aca="true" t="shared" si="18" ref="AE12:AE20">ROUND(AD12*C12,2)</f>
        <v>11.65</v>
      </c>
      <c r="AF12" s="74">
        <f aca="true" t="shared" si="19" ref="AF12:AF20">AD12-AE12</f>
        <v>46.59</v>
      </c>
      <c r="AG12" s="87"/>
      <c r="AH12" s="74"/>
      <c r="AI12" s="74"/>
      <c r="AJ12" s="74"/>
      <c r="AK12" s="88">
        <f t="shared" si="7"/>
        <v>1909.22</v>
      </c>
      <c r="AL12" s="69">
        <f t="shared" si="8"/>
        <v>381.85</v>
      </c>
      <c r="AM12" s="88">
        <f t="shared" si="9"/>
        <v>1527.37</v>
      </c>
      <c r="AN12" s="59">
        <v>340</v>
      </c>
      <c r="AO12" s="59">
        <v>278</v>
      </c>
      <c r="AP12" s="75">
        <f t="shared" si="3"/>
        <v>41.85000000000002</v>
      </c>
      <c r="AQ12" s="95">
        <v>10</v>
      </c>
    </row>
    <row r="13" spans="1:43" ht="12.75" customHeight="1">
      <c r="A13" s="31" t="s">
        <v>43</v>
      </c>
      <c r="B13" s="41">
        <v>0.2</v>
      </c>
      <c r="C13" s="41">
        <v>0.2</v>
      </c>
      <c r="D13" s="42">
        <v>50647</v>
      </c>
      <c r="E13" s="42">
        <v>13981</v>
      </c>
      <c r="F13" s="33">
        <v>750</v>
      </c>
      <c r="G13" s="33">
        <v>950</v>
      </c>
      <c r="H13" s="43">
        <f t="shared" si="4"/>
        <v>5126.72</v>
      </c>
      <c r="I13" s="43">
        <f t="shared" si="5"/>
        <v>1025.34</v>
      </c>
      <c r="J13" s="58">
        <f t="shared" si="6"/>
        <v>0</v>
      </c>
      <c r="K13" s="54">
        <f t="shared" si="2"/>
        <v>4101.38</v>
      </c>
      <c r="L13" s="60">
        <v>8</v>
      </c>
      <c r="M13" s="60">
        <v>261</v>
      </c>
      <c r="N13" s="59">
        <f t="shared" si="10"/>
        <v>800</v>
      </c>
      <c r="O13" s="59">
        <f t="shared" si="11"/>
        <v>539</v>
      </c>
      <c r="P13" s="43">
        <f t="shared" si="12"/>
        <v>40.43</v>
      </c>
      <c r="Q13" s="43">
        <f t="shared" si="13"/>
        <v>8.09</v>
      </c>
      <c r="R13" s="69">
        <f t="shared" si="14"/>
        <v>32.34</v>
      </c>
      <c r="S13" s="60"/>
      <c r="T13" s="60"/>
      <c r="U13" s="70"/>
      <c r="V13" s="69"/>
      <c r="W13" s="71"/>
      <c r="X13" s="71"/>
      <c r="Y13" s="74"/>
      <c r="Z13" s="60">
        <v>2</v>
      </c>
      <c r="AA13" s="60">
        <v>499</v>
      </c>
      <c r="AB13" s="59">
        <f t="shared" si="15"/>
        <v>600</v>
      </c>
      <c r="AC13" s="59">
        <f t="shared" si="16"/>
        <v>101</v>
      </c>
      <c r="AD13" s="71">
        <f t="shared" si="17"/>
        <v>9.6</v>
      </c>
      <c r="AE13" s="71">
        <f t="shared" si="18"/>
        <v>1.92</v>
      </c>
      <c r="AF13" s="74">
        <f t="shared" si="19"/>
        <v>7.68</v>
      </c>
      <c r="AG13" s="87">
        <v>572</v>
      </c>
      <c r="AH13" s="74">
        <f aca="true" t="shared" si="20" ref="AH13:AH21">ROUND(AG13*400/10000,2)</f>
        <v>22.88</v>
      </c>
      <c r="AI13" s="74">
        <f aca="true" t="shared" si="21" ref="AI13:AI21">ROUND(AH13*B13,2)</f>
        <v>4.58</v>
      </c>
      <c r="AJ13" s="74">
        <f aca="true" t="shared" si="22" ref="AJ13:AJ21">AH13-AI13</f>
        <v>18.299999999999997</v>
      </c>
      <c r="AK13" s="88">
        <f t="shared" si="7"/>
        <v>5199.630000000001</v>
      </c>
      <c r="AL13" s="69">
        <f t="shared" si="8"/>
        <v>1039.93</v>
      </c>
      <c r="AM13" s="88">
        <f t="shared" si="9"/>
        <v>4159.700000000001</v>
      </c>
      <c r="AN13" s="59">
        <v>970</v>
      </c>
      <c r="AO13" s="59">
        <v>790</v>
      </c>
      <c r="AP13" s="75">
        <f t="shared" si="3"/>
        <v>69.93000000000006</v>
      </c>
      <c r="AQ13" s="95">
        <v>10</v>
      </c>
    </row>
    <row r="14" spans="1:43" ht="12.75" customHeight="1">
      <c r="A14" s="31" t="s">
        <v>44</v>
      </c>
      <c r="B14" s="41">
        <v>0.4</v>
      </c>
      <c r="C14" s="41">
        <v>0.4</v>
      </c>
      <c r="D14" s="42">
        <v>50824</v>
      </c>
      <c r="E14" s="42">
        <v>21700</v>
      </c>
      <c r="F14" s="33">
        <v>750</v>
      </c>
      <c r="G14" s="33">
        <v>950</v>
      </c>
      <c r="H14" s="43">
        <f t="shared" si="4"/>
        <v>5873.3</v>
      </c>
      <c r="I14" s="43">
        <f t="shared" si="5"/>
        <v>2349.32</v>
      </c>
      <c r="J14" s="58">
        <f t="shared" si="6"/>
        <v>0</v>
      </c>
      <c r="K14" s="54">
        <f t="shared" si="2"/>
        <v>3523.98</v>
      </c>
      <c r="L14" s="60">
        <v>27</v>
      </c>
      <c r="M14" s="60">
        <v>993</v>
      </c>
      <c r="N14" s="59">
        <f t="shared" si="10"/>
        <v>2700</v>
      </c>
      <c r="O14" s="59">
        <f t="shared" si="11"/>
        <v>1707</v>
      </c>
      <c r="P14" s="43">
        <f t="shared" si="12"/>
        <v>128.03</v>
      </c>
      <c r="Q14" s="43">
        <f t="shared" si="13"/>
        <v>51.21</v>
      </c>
      <c r="R14" s="69">
        <f t="shared" si="14"/>
        <v>76.82</v>
      </c>
      <c r="S14" s="60">
        <v>11</v>
      </c>
      <c r="T14" s="60">
        <v>1529</v>
      </c>
      <c r="U14" s="70">
        <f aca="true" t="shared" si="23" ref="U14:U21">S14*200</f>
        <v>2200</v>
      </c>
      <c r="V14" s="69">
        <f aca="true" t="shared" si="24" ref="V14:V21">U14-T14</f>
        <v>671</v>
      </c>
      <c r="W14" s="71">
        <f aca="true" t="shared" si="25" ref="W14:W21">ROUND(V14*750/10000,2)</f>
        <v>50.33</v>
      </c>
      <c r="X14" s="71">
        <f aca="true" t="shared" si="26" ref="X14:X21">ROUND(W14*C14,2)</f>
        <v>20.13</v>
      </c>
      <c r="Y14" s="74">
        <f aca="true" t="shared" si="27" ref="Y14:Y21">W14-X14</f>
        <v>30.2</v>
      </c>
      <c r="Z14" s="60">
        <v>4</v>
      </c>
      <c r="AA14" s="60">
        <v>578</v>
      </c>
      <c r="AB14" s="59">
        <f t="shared" si="15"/>
        <v>1200</v>
      </c>
      <c r="AC14" s="59">
        <f t="shared" si="16"/>
        <v>622</v>
      </c>
      <c r="AD14" s="71">
        <f t="shared" si="17"/>
        <v>59.09</v>
      </c>
      <c r="AE14" s="71">
        <f t="shared" si="18"/>
        <v>23.64</v>
      </c>
      <c r="AF14" s="74">
        <f t="shared" si="19"/>
        <v>35.45</v>
      </c>
      <c r="AG14" s="87">
        <v>1605</v>
      </c>
      <c r="AH14" s="74">
        <f t="shared" si="20"/>
        <v>64.2</v>
      </c>
      <c r="AI14" s="74">
        <f t="shared" si="21"/>
        <v>25.68</v>
      </c>
      <c r="AJ14" s="74">
        <f t="shared" si="22"/>
        <v>38.52</v>
      </c>
      <c r="AK14" s="88">
        <f t="shared" si="7"/>
        <v>6174.95</v>
      </c>
      <c r="AL14" s="69">
        <f t="shared" si="8"/>
        <v>2469.98</v>
      </c>
      <c r="AM14" s="88">
        <f t="shared" si="9"/>
        <v>3704.97</v>
      </c>
      <c r="AN14" s="59">
        <v>2251</v>
      </c>
      <c r="AO14" s="59">
        <v>1841</v>
      </c>
      <c r="AP14" s="75">
        <f t="shared" si="3"/>
        <v>218.98000000000002</v>
      </c>
      <c r="AQ14" s="95">
        <v>55</v>
      </c>
    </row>
    <row r="15" spans="1:43" ht="12.75" customHeight="1">
      <c r="A15" s="31" t="s">
        <v>45</v>
      </c>
      <c r="B15" s="41">
        <v>0.6</v>
      </c>
      <c r="C15" s="41">
        <v>0.6</v>
      </c>
      <c r="D15" s="42">
        <v>50942</v>
      </c>
      <c r="E15" s="42">
        <v>22557</v>
      </c>
      <c r="F15" s="33">
        <v>750</v>
      </c>
      <c r="G15" s="33">
        <v>950</v>
      </c>
      <c r="H15" s="43">
        <f t="shared" si="4"/>
        <v>5963.57</v>
      </c>
      <c r="I15" s="43">
        <f t="shared" si="5"/>
        <v>3578.14</v>
      </c>
      <c r="J15" s="58">
        <f t="shared" si="6"/>
        <v>0</v>
      </c>
      <c r="K15" s="54">
        <f t="shared" si="2"/>
        <v>2385.43</v>
      </c>
      <c r="L15" s="60">
        <v>20</v>
      </c>
      <c r="M15" s="60">
        <v>1127</v>
      </c>
      <c r="N15" s="59">
        <f t="shared" si="10"/>
        <v>2000</v>
      </c>
      <c r="O15" s="59">
        <f t="shared" si="11"/>
        <v>873</v>
      </c>
      <c r="P15" s="43">
        <f t="shared" si="12"/>
        <v>65.48</v>
      </c>
      <c r="Q15" s="43">
        <f t="shared" si="13"/>
        <v>39.29</v>
      </c>
      <c r="R15" s="69">
        <f t="shared" si="14"/>
        <v>26.190000000000005</v>
      </c>
      <c r="S15" s="60">
        <v>18</v>
      </c>
      <c r="T15" s="60">
        <v>2579</v>
      </c>
      <c r="U15" s="70">
        <f t="shared" si="23"/>
        <v>3600</v>
      </c>
      <c r="V15" s="69">
        <f t="shared" si="24"/>
        <v>1021</v>
      </c>
      <c r="W15" s="71">
        <f t="shared" si="25"/>
        <v>76.58</v>
      </c>
      <c r="X15" s="71">
        <f t="shared" si="26"/>
        <v>45.95</v>
      </c>
      <c r="Y15" s="74">
        <f t="shared" si="27"/>
        <v>30.629999999999995</v>
      </c>
      <c r="Z15" s="60">
        <v>13</v>
      </c>
      <c r="AA15" s="60">
        <v>2508</v>
      </c>
      <c r="AB15" s="59">
        <f t="shared" si="15"/>
        <v>3900</v>
      </c>
      <c r="AC15" s="59">
        <f t="shared" si="16"/>
        <v>1392</v>
      </c>
      <c r="AD15" s="71">
        <f t="shared" si="17"/>
        <v>132.24</v>
      </c>
      <c r="AE15" s="71">
        <f t="shared" si="18"/>
        <v>79.34</v>
      </c>
      <c r="AF15" s="74">
        <f t="shared" si="19"/>
        <v>52.900000000000006</v>
      </c>
      <c r="AG15" s="87">
        <v>2276</v>
      </c>
      <c r="AH15" s="74">
        <f t="shared" si="20"/>
        <v>91.04</v>
      </c>
      <c r="AI15" s="74">
        <f t="shared" si="21"/>
        <v>54.62</v>
      </c>
      <c r="AJ15" s="74">
        <f t="shared" si="22"/>
        <v>36.42000000000001</v>
      </c>
      <c r="AK15" s="88">
        <f t="shared" si="7"/>
        <v>6328.909999999999</v>
      </c>
      <c r="AL15" s="69">
        <f t="shared" si="8"/>
        <v>3797.3399999999997</v>
      </c>
      <c r="AM15" s="88">
        <f t="shared" si="9"/>
        <v>2531.57</v>
      </c>
      <c r="AN15" s="59">
        <v>3418</v>
      </c>
      <c r="AO15" s="59">
        <v>2795</v>
      </c>
      <c r="AP15" s="75">
        <f t="shared" si="3"/>
        <v>379.3399999999997</v>
      </c>
      <c r="AQ15" s="95">
        <v>95</v>
      </c>
    </row>
    <row r="16" spans="1:43" ht="12.75" customHeight="1">
      <c r="A16" s="31" t="s">
        <v>46</v>
      </c>
      <c r="B16" s="41">
        <v>0.6</v>
      </c>
      <c r="C16" s="41">
        <v>0.6</v>
      </c>
      <c r="D16" s="42">
        <v>20217</v>
      </c>
      <c r="E16" s="42">
        <v>6097</v>
      </c>
      <c r="F16" s="33">
        <v>750</v>
      </c>
      <c r="G16" s="33">
        <v>950</v>
      </c>
      <c r="H16" s="43">
        <f t="shared" si="4"/>
        <v>2095.49</v>
      </c>
      <c r="I16" s="43">
        <f t="shared" si="5"/>
        <v>1257.29</v>
      </c>
      <c r="J16" s="58">
        <f t="shared" si="6"/>
        <v>0</v>
      </c>
      <c r="K16" s="54">
        <f t="shared" si="2"/>
        <v>838.1999999999998</v>
      </c>
      <c r="L16" s="60">
        <v>7</v>
      </c>
      <c r="M16" s="60">
        <v>340</v>
      </c>
      <c r="N16" s="59">
        <f t="shared" si="10"/>
        <v>700</v>
      </c>
      <c r="O16" s="59">
        <f t="shared" si="11"/>
        <v>360</v>
      </c>
      <c r="P16" s="43">
        <f t="shared" si="12"/>
        <v>27</v>
      </c>
      <c r="Q16" s="43">
        <f t="shared" si="13"/>
        <v>16.2</v>
      </c>
      <c r="R16" s="69">
        <f t="shared" si="14"/>
        <v>10.8</v>
      </c>
      <c r="S16" s="60">
        <v>10</v>
      </c>
      <c r="T16" s="60">
        <v>1577</v>
      </c>
      <c r="U16" s="70">
        <f t="shared" si="23"/>
        <v>2000</v>
      </c>
      <c r="V16" s="69">
        <f t="shared" si="24"/>
        <v>423</v>
      </c>
      <c r="W16" s="71">
        <f t="shared" si="25"/>
        <v>31.73</v>
      </c>
      <c r="X16" s="71">
        <f t="shared" si="26"/>
        <v>19.04</v>
      </c>
      <c r="Y16" s="74">
        <f t="shared" si="27"/>
        <v>12.690000000000001</v>
      </c>
      <c r="Z16" s="60">
        <v>11</v>
      </c>
      <c r="AA16" s="60">
        <v>994</v>
      </c>
      <c r="AB16" s="59">
        <f t="shared" si="15"/>
        <v>3300</v>
      </c>
      <c r="AC16" s="59">
        <f t="shared" si="16"/>
        <v>2306</v>
      </c>
      <c r="AD16" s="71">
        <f t="shared" si="17"/>
        <v>219.07</v>
      </c>
      <c r="AE16" s="71">
        <f t="shared" si="18"/>
        <v>131.44</v>
      </c>
      <c r="AF16" s="74">
        <f t="shared" si="19"/>
        <v>87.63</v>
      </c>
      <c r="AG16" s="87">
        <v>450</v>
      </c>
      <c r="AH16" s="74">
        <f t="shared" si="20"/>
        <v>18</v>
      </c>
      <c r="AI16" s="74">
        <f t="shared" si="21"/>
        <v>10.8</v>
      </c>
      <c r="AJ16" s="74">
        <f t="shared" si="22"/>
        <v>7.199999999999999</v>
      </c>
      <c r="AK16" s="88">
        <f t="shared" si="7"/>
        <v>2391.29</v>
      </c>
      <c r="AL16" s="69">
        <f t="shared" si="8"/>
        <v>1434.77</v>
      </c>
      <c r="AM16" s="88">
        <f t="shared" si="9"/>
        <v>956.5199999999999</v>
      </c>
      <c r="AN16" s="59">
        <v>1250</v>
      </c>
      <c r="AO16" s="59">
        <v>1022</v>
      </c>
      <c r="AP16" s="75">
        <f t="shared" si="3"/>
        <v>184.76999999999998</v>
      </c>
      <c r="AQ16" s="95">
        <v>46</v>
      </c>
    </row>
    <row r="17" spans="1:43" ht="12.75" customHeight="1">
      <c r="A17" s="31" t="s">
        <v>47</v>
      </c>
      <c r="B17" s="41">
        <v>0.8</v>
      </c>
      <c r="C17" s="41">
        <v>0.8</v>
      </c>
      <c r="D17" s="42">
        <v>19480</v>
      </c>
      <c r="E17" s="42">
        <v>9363</v>
      </c>
      <c r="F17" s="33">
        <v>750</v>
      </c>
      <c r="G17" s="33">
        <v>950</v>
      </c>
      <c r="H17" s="43">
        <f t="shared" si="4"/>
        <v>2350.49</v>
      </c>
      <c r="I17" s="43">
        <f t="shared" si="5"/>
        <v>1880.39</v>
      </c>
      <c r="J17" s="58">
        <f t="shared" si="6"/>
        <v>0</v>
      </c>
      <c r="K17" s="54">
        <f t="shared" si="2"/>
        <v>470.0999999999997</v>
      </c>
      <c r="L17" s="60">
        <v>23</v>
      </c>
      <c r="M17" s="60">
        <v>929</v>
      </c>
      <c r="N17" s="59">
        <f t="shared" si="10"/>
        <v>2300</v>
      </c>
      <c r="O17" s="59">
        <f t="shared" si="11"/>
        <v>1371</v>
      </c>
      <c r="P17" s="43">
        <f t="shared" si="12"/>
        <v>102.83</v>
      </c>
      <c r="Q17" s="43">
        <f t="shared" si="13"/>
        <v>82.26</v>
      </c>
      <c r="R17" s="69">
        <f t="shared" si="14"/>
        <v>20.569999999999993</v>
      </c>
      <c r="S17" s="60">
        <v>14</v>
      </c>
      <c r="T17" s="60">
        <v>2024</v>
      </c>
      <c r="U17" s="70">
        <f t="shared" si="23"/>
        <v>2800</v>
      </c>
      <c r="V17" s="69">
        <f t="shared" si="24"/>
        <v>776</v>
      </c>
      <c r="W17" s="71">
        <f t="shared" si="25"/>
        <v>58.2</v>
      </c>
      <c r="X17" s="71">
        <f t="shared" si="26"/>
        <v>46.56</v>
      </c>
      <c r="Y17" s="74">
        <f t="shared" si="27"/>
        <v>11.64</v>
      </c>
      <c r="Z17" s="60">
        <v>11</v>
      </c>
      <c r="AA17" s="60">
        <v>1357</v>
      </c>
      <c r="AB17" s="59">
        <f t="shared" si="15"/>
        <v>3300</v>
      </c>
      <c r="AC17" s="59">
        <f t="shared" si="16"/>
        <v>1943</v>
      </c>
      <c r="AD17" s="71">
        <f t="shared" si="17"/>
        <v>184.59</v>
      </c>
      <c r="AE17" s="71">
        <f t="shared" si="18"/>
        <v>147.67</v>
      </c>
      <c r="AF17" s="74">
        <f t="shared" si="19"/>
        <v>36.920000000000016</v>
      </c>
      <c r="AG17" s="87">
        <v>1377</v>
      </c>
      <c r="AH17" s="74">
        <f t="shared" si="20"/>
        <v>55.08</v>
      </c>
      <c r="AI17" s="74">
        <f t="shared" si="21"/>
        <v>44.06</v>
      </c>
      <c r="AJ17" s="74">
        <f t="shared" si="22"/>
        <v>11.019999999999996</v>
      </c>
      <c r="AK17" s="88">
        <f t="shared" si="7"/>
        <v>2751.1899999999996</v>
      </c>
      <c r="AL17" s="69">
        <f t="shared" si="8"/>
        <v>2200.94</v>
      </c>
      <c r="AM17" s="88">
        <f t="shared" si="9"/>
        <v>550.2499999999998</v>
      </c>
      <c r="AN17" s="59">
        <v>2034</v>
      </c>
      <c r="AO17" s="59">
        <v>1663</v>
      </c>
      <c r="AP17" s="75">
        <f t="shared" si="3"/>
        <v>166.94000000000005</v>
      </c>
      <c r="AQ17" s="95">
        <v>42</v>
      </c>
    </row>
    <row r="18" spans="1:43" ht="12.75" customHeight="1">
      <c r="A18" s="31" t="s">
        <v>48</v>
      </c>
      <c r="B18" s="41">
        <v>0.8</v>
      </c>
      <c r="C18" s="41">
        <v>0.8</v>
      </c>
      <c r="D18" s="42">
        <v>20238</v>
      </c>
      <c r="E18" s="42">
        <v>9800</v>
      </c>
      <c r="F18" s="33">
        <v>750</v>
      </c>
      <c r="G18" s="33">
        <v>950</v>
      </c>
      <c r="H18" s="43">
        <f t="shared" si="4"/>
        <v>2448.85</v>
      </c>
      <c r="I18" s="43">
        <f t="shared" si="5"/>
        <v>1959.08</v>
      </c>
      <c r="J18" s="58">
        <f t="shared" si="6"/>
        <v>0</v>
      </c>
      <c r="K18" s="54">
        <f t="shared" si="2"/>
        <v>489.77</v>
      </c>
      <c r="L18" s="60">
        <v>19</v>
      </c>
      <c r="M18" s="60">
        <v>652</v>
      </c>
      <c r="N18" s="59">
        <f t="shared" si="10"/>
        <v>1900</v>
      </c>
      <c r="O18" s="59">
        <f t="shared" si="11"/>
        <v>1248</v>
      </c>
      <c r="P18" s="43">
        <f t="shared" si="12"/>
        <v>93.6</v>
      </c>
      <c r="Q18" s="43">
        <f t="shared" si="13"/>
        <v>74.88</v>
      </c>
      <c r="R18" s="69">
        <f t="shared" si="14"/>
        <v>18.72</v>
      </c>
      <c r="S18" s="60">
        <v>9</v>
      </c>
      <c r="T18" s="60">
        <v>1356</v>
      </c>
      <c r="U18" s="70">
        <f t="shared" si="23"/>
        <v>1800</v>
      </c>
      <c r="V18" s="69">
        <f t="shared" si="24"/>
        <v>444</v>
      </c>
      <c r="W18" s="71">
        <f t="shared" si="25"/>
        <v>33.3</v>
      </c>
      <c r="X18" s="71">
        <f t="shared" si="26"/>
        <v>26.64</v>
      </c>
      <c r="Y18" s="74">
        <f t="shared" si="27"/>
        <v>6.659999999999997</v>
      </c>
      <c r="Z18" s="60">
        <v>13</v>
      </c>
      <c r="AA18" s="60">
        <v>2378</v>
      </c>
      <c r="AB18" s="59">
        <f t="shared" si="15"/>
        <v>3900</v>
      </c>
      <c r="AC18" s="59">
        <f t="shared" si="16"/>
        <v>1522</v>
      </c>
      <c r="AD18" s="71">
        <f t="shared" si="17"/>
        <v>144.59</v>
      </c>
      <c r="AE18" s="71">
        <f t="shared" si="18"/>
        <v>115.67</v>
      </c>
      <c r="AF18" s="74">
        <f t="shared" si="19"/>
        <v>28.92</v>
      </c>
      <c r="AG18" s="87">
        <v>1729</v>
      </c>
      <c r="AH18" s="74">
        <f t="shared" si="20"/>
        <v>69.16</v>
      </c>
      <c r="AI18" s="74">
        <f t="shared" si="21"/>
        <v>55.33</v>
      </c>
      <c r="AJ18" s="74">
        <f t="shared" si="22"/>
        <v>13.829999999999998</v>
      </c>
      <c r="AK18" s="88">
        <f t="shared" si="7"/>
        <v>2789.5</v>
      </c>
      <c r="AL18" s="69">
        <f t="shared" si="8"/>
        <v>2231.6</v>
      </c>
      <c r="AM18" s="88">
        <f t="shared" si="9"/>
        <v>557.9</v>
      </c>
      <c r="AN18" s="59">
        <v>2045</v>
      </c>
      <c r="AO18" s="59">
        <v>1672</v>
      </c>
      <c r="AP18" s="75">
        <f t="shared" si="3"/>
        <v>186.5999999999999</v>
      </c>
      <c r="AQ18" s="95">
        <v>47</v>
      </c>
    </row>
    <row r="19" spans="1:43" ht="12.75" customHeight="1">
      <c r="A19" s="31" t="s">
        <v>49</v>
      </c>
      <c r="B19" s="41">
        <v>0.4</v>
      </c>
      <c r="C19" s="41">
        <v>0.4</v>
      </c>
      <c r="D19" s="42">
        <v>122623</v>
      </c>
      <c r="E19" s="42">
        <v>55393</v>
      </c>
      <c r="F19" s="33">
        <v>750</v>
      </c>
      <c r="G19" s="33">
        <v>950</v>
      </c>
      <c r="H19" s="43">
        <f t="shared" si="4"/>
        <v>14459.06</v>
      </c>
      <c r="I19" s="43">
        <f t="shared" si="5"/>
        <v>5783.62</v>
      </c>
      <c r="J19" s="58">
        <f t="shared" si="6"/>
        <v>0</v>
      </c>
      <c r="K19" s="54">
        <f t="shared" si="2"/>
        <v>8675.439999999999</v>
      </c>
      <c r="L19" s="60">
        <v>78</v>
      </c>
      <c r="M19" s="60">
        <v>4261</v>
      </c>
      <c r="N19" s="59">
        <f t="shared" si="10"/>
        <v>7800</v>
      </c>
      <c r="O19" s="59">
        <f t="shared" si="11"/>
        <v>3539</v>
      </c>
      <c r="P19" s="43">
        <f t="shared" si="12"/>
        <v>265.43</v>
      </c>
      <c r="Q19" s="43">
        <f t="shared" si="13"/>
        <v>106.17</v>
      </c>
      <c r="R19" s="69">
        <f t="shared" si="14"/>
        <v>159.26</v>
      </c>
      <c r="S19" s="60">
        <v>116</v>
      </c>
      <c r="T19" s="60">
        <v>15887</v>
      </c>
      <c r="U19" s="70">
        <f t="shared" si="23"/>
        <v>23200</v>
      </c>
      <c r="V19" s="69">
        <f t="shared" si="24"/>
        <v>7313</v>
      </c>
      <c r="W19" s="71">
        <f t="shared" si="25"/>
        <v>548.48</v>
      </c>
      <c r="X19" s="71">
        <f t="shared" si="26"/>
        <v>219.39</v>
      </c>
      <c r="Y19" s="74">
        <f t="shared" si="27"/>
        <v>329.09000000000003</v>
      </c>
      <c r="Z19" s="60">
        <v>12</v>
      </c>
      <c r="AA19" s="60">
        <v>2686</v>
      </c>
      <c r="AB19" s="59">
        <f t="shared" si="15"/>
        <v>3600</v>
      </c>
      <c r="AC19" s="59">
        <f t="shared" si="16"/>
        <v>914</v>
      </c>
      <c r="AD19" s="71">
        <f t="shared" si="17"/>
        <v>86.83</v>
      </c>
      <c r="AE19" s="71">
        <f t="shared" si="18"/>
        <v>34.73</v>
      </c>
      <c r="AF19" s="74">
        <f t="shared" si="19"/>
        <v>52.1</v>
      </c>
      <c r="AG19" s="87">
        <v>8048</v>
      </c>
      <c r="AH19" s="74">
        <f t="shared" si="20"/>
        <v>321.92</v>
      </c>
      <c r="AI19" s="74">
        <f t="shared" si="21"/>
        <v>128.77</v>
      </c>
      <c r="AJ19" s="74">
        <f t="shared" si="22"/>
        <v>193.15</v>
      </c>
      <c r="AK19" s="88">
        <f t="shared" si="7"/>
        <v>15681.72</v>
      </c>
      <c r="AL19" s="69">
        <f t="shared" si="8"/>
        <v>6272.679999999999</v>
      </c>
      <c r="AM19" s="88">
        <f t="shared" si="9"/>
        <v>9409.039999999999</v>
      </c>
      <c r="AN19" s="59">
        <v>5709</v>
      </c>
      <c r="AO19" s="59">
        <v>4668</v>
      </c>
      <c r="AP19" s="75">
        <f t="shared" si="3"/>
        <v>563.6799999999994</v>
      </c>
      <c r="AQ19" s="95">
        <v>141</v>
      </c>
    </row>
    <row r="20" spans="1:43" ht="12.75" customHeight="1">
      <c r="A20" s="31" t="s">
        <v>50</v>
      </c>
      <c r="B20" s="41">
        <v>0.4</v>
      </c>
      <c r="C20" s="41">
        <v>0.4</v>
      </c>
      <c r="D20" s="42">
        <v>56512</v>
      </c>
      <c r="E20" s="42">
        <v>24556</v>
      </c>
      <c r="F20" s="33">
        <v>750</v>
      </c>
      <c r="G20" s="33">
        <v>950</v>
      </c>
      <c r="H20" s="43">
        <f t="shared" si="4"/>
        <v>6571.22</v>
      </c>
      <c r="I20" s="43">
        <f t="shared" si="5"/>
        <v>2628.49</v>
      </c>
      <c r="J20" s="58">
        <f t="shared" si="6"/>
        <v>0</v>
      </c>
      <c r="K20" s="54">
        <f t="shared" si="2"/>
        <v>3942.7300000000005</v>
      </c>
      <c r="L20" s="60">
        <v>14</v>
      </c>
      <c r="M20" s="60">
        <v>735</v>
      </c>
      <c r="N20" s="59">
        <f t="shared" si="10"/>
        <v>1400</v>
      </c>
      <c r="O20" s="59">
        <f t="shared" si="11"/>
        <v>665</v>
      </c>
      <c r="P20" s="43">
        <f t="shared" si="12"/>
        <v>49.88</v>
      </c>
      <c r="Q20" s="43">
        <f t="shared" si="13"/>
        <v>19.95</v>
      </c>
      <c r="R20" s="69">
        <f t="shared" si="14"/>
        <v>29.930000000000003</v>
      </c>
      <c r="S20" s="60">
        <v>16</v>
      </c>
      <c r="T20" s="60">
        <v>2498</v>
      </c>
      <c r="U20" s="70">
        <f t="shared" si="23"/>
        <v>3200</v>
      </c>
      <c r="V20" s="69">
        <f t="shared" si="24"/>
        <v>702</v>
      </c>
      <c r="W20" s="71">
        <f t="shared" si="25"/>
        <v>52.65</v>
      </c>
      <c r="X20" s="71">
        <f t="shared" si="26"/>
        <v>21.06</v>
      </c>
      <c r="Y20" s="74">
        <f t="shared" si="27"/>
        <v>31.59</v>
      </c>
      <c r="Z20" s="60">
        <v>7</v>
      </c>
      <c r="AA20" s="60">
        <v>1552</v>
      </c>
      <c r="AB20" s="59">
        <f t="shared" si="15"/>
        <v>2100</v>
      </c>
      <c r="AC20" s="59">
        <f t="shared" si="16"/>
        <v>548</v>
      </c>
      <c r="AD20" s="71">
        <f t="shared" si="17"/>
        <v>52.06</v>
      </c>
      <c r="AE20" s="71">
        <f t="shared" si="18"/>
        <v>20.82</v>
      </c>
      <c r="AF20" s="74">
        <f t="shared" si="19"/>
        <v>31.240000000000002</v>
      </c>
      <c r="AG20" s="87">
        <v>1760</v>
      </c>
      <c r="AH20" s="74">
        <f t="shared" si="20"/>
        <v>70.4</v>
      </c>
      <c r="AI20" s="74">
        <f t="shared" si="21"/>
        <v>28.16</v>
      </c>
      <c r="AJ20" s="74">
        <f t="shared" si="22"/>
        <v>42.24000000000001</v>
      </c>
      <c r="AK20" s="88">
        <f t="shared" si="7"/>
        <v>6796.21</v>
      </c>
      <c r="AL20" s="69">
        <f t="shared" si="8"/>
        <v>2718.48</v>
      </c>
      <c r="AM20" s="88">
        <f t="shared" si="9"/>
        <v>4077.7300000000005</v>
      </c>
      <c r="AN20" s="59">
        <v>2447</v>
      </c>
      <c r="AO20" s="59">
        <v>2001</v>
      </c>
      <c r="AP20" s="75">
        <f t="shared" si="3"/>
        <v>271.48</v>
      </c>
      <c r="AQ20" s="95">
        <v>68</v>
      </c>
    </row>
    <row r="21" spans="1:43" s="8" customFormat="1" ht="12.75" customHeight="1">
      <c r="A21" s="31" t="s">
        <v>51</v>
      </c>
      <c r="B21" s="44">
        <v>0.4</v>
      </c>
      <c r="C21" s="44">
        <v>0.4</v>
      </c>
      <c r="D21" s="42">
        <v>11583</v>
      </c>
      <c r="E21" s="42">
        <v>3466</v>
      </c>
      <c r="F21" s="33">
        <v>750</v>
      </c>
      <c r="G21" s="33">
        <v>950</v>
      </c>
      <c r="H21" s="43">
        <f t="shared" si="4"/>
        <v>1198</v>
      </c>
      <c r="I21" s="43">
        <f t="shared" si="5"/>
        <v>479.2</v>
      </c>
      <c r="J21" s="58">
        <f t="shared" si="6"/>
        <v>0</v>
      </c>
      <c r="K21" s="54">
        <f t="shared" si="2"/>
        <v>718.8</v>
      </c>
      <c r="L21" s="60"/>
      <c r="M21" s="60"/>
      <c r="N21" s="59"/>
      <c r="O21" s="59"/>
      <c r="P21" s="61"/>
      <c r="Q21" s="61"/>
      <c r="R21" s="72"/>
      <c r="S21" s="60">
        <v>4</v>
      </c>
      <c r="T21" s="60">
        <v>608</v>
      </c>
      <c r="U21" s="70">
        <f t="shared" si="23"/>
        <v>800</v>
      </c>
      <c r="V21" s="69">
        <f t="shared" si="24"/>
        <v>192</v>
      </c>
      <c r="W21" s="71">
        <f t="shared" si="25"/>
        <v>14.4</v>
      </c>
      <c r="X21" s="71">
        <f t="shared" si="26"/>
        <v>5.76</v>
      </c>
      <c r="Y21" s="74">
        <f t="shared" si="27"/>
        <v>8.64</v>
      </c>
      <c r="Z21" s="60"/>
      <c r="AA21" s="60"/>
      <c r="AB21" s="59"/>
      <c r="AC21" s="59"/>
      <c r="AD21" s="75"/>
      <c r="AE21" s="75"/>
      <c r="AF21" s="76"/>
      <c r="AG21" s="87"/>
      <c r="AH21" s="74">
        <f t="shared" si="20"/>
        <v>0</v>
      </c>
      <c r="AI21" s="74">
        <f t="shared" si="21"/>
        <v>0</v>
      </c>
      <c r="AJ21" s="74">
        <f t="shared" si="22"/>
        <v>0</v>
      </c>
      <c r="AK21" s="88">
        <f t="shared" si="7"/>
        <v>1212.4</v>
      </c>
      <c r="AL21" s="69">
        <f t="shared" si="8"/>
        <v>484.96</v>
      </c>
      <c r="AM21" s="88">
        <f t="shared" si="9"/>
        <v>727.4399999999999</v>
      </c>
      <c r="AN21" s="59">
        <v>390</v>
      </c>
      <c r="AO21" s="59">
        <v>319</v>
      </c>
      <c r="AP21" s="75">
        <f t="shared" si="3"/>
        <v>94.95999999999998</v>
      </c>
      <c r="AQ21" s="95">
        <v>24</v>
      </c>
    </row>
    <row r="22" spans="1:43" ht="12.75" customHeight="1">
      <c r="A22" s="35" t="s">
        <v>52</v>
      </c>
      <c r="B22" s="36"/>
      <c r="C22" s="36"/>
      <c r="D22" s="37">
        <f>SUM(D23:D30)</f>
        <v>285040</v>
      </c>
      <c r="E22" s="37">
        <f aca="true" t="shared" si="28" ref="E22:AQ22">SUM(E23:E30)</f>
        <v>127914</v>
      </c>
      <c r="F22" s="37"/>
      <c r="G22" s="37"/>
      <c r="H22" s="37">
        <f t="shared" si="28"/>
        <v>33529.850000000006</v>
      </c>
      <c r="I22" s="37">
        <f t="shared" si="28"/>
        <v>21964.9</v>
      </c>
      <c r="J22" s="57">
        <f t="shared" si="28"/>
        <v>0</v>
      </c>
      <c r="K22" s="37">
        <f t="shared" si="28"/>
        <v>11564.95</v>
      </c>
      <c r="L22" s="37">
        <f t="shared" si="28"/>
        <v>101</v>
      </c>
      <c r="M22" s="37">
        <f t="shared" si="28"/>
        <v>4769</v>
      </c>
      <c r="N22" s="37">
        <f t="shared" si="28"/>
        <v>10100</v>
      </c>
      <c r="O22" s="37">
        <f t="shared" si="28"/>
        <v>5331</v>
      </c>
      <c r="P22" s="37">
        <f t="shared" si="28"/>
        <v>399.83</v>
      </c>
      <c r="Q22" s="37">
        <f t="shared" si="28"/>
        <v>278.09</v>
      </c>
      <c r="R22" s="37">
        <f t="shared" si="28"/>
        <v>121.74</v>
      </c>
      <c r="S22" s="37">
        <f t="shared" si="28"/>
        <v>200</v>
      </c>
      <c r="T22" s="37">
        <f t="shared" si="28"/>
        <v>28800</v>
      </c>
      <c r="U22" s="37">
        <f t="shared" si="28"/>
        <v>40000</v>
      </c>
      <c r="V22" s="37">
        <f t="shared" si="28"/>
        <v>11200</v>
      </c>
      <c r="W22" s="37">
        <f t="shared" si="28"/>
        <v>840.01</v>
      </c>
      <c r="X22" s="37">
        <f t="shared" si="28"/>
        <v>573.76</v>
      </c>
      <c r="Y22" s="37">
        <f t="shared" si="28"/>
        <v>266.25</v>
      </c>
      <c r="Z22" s="37">
        <f t="shared" si="28"/>
        <v>28</v>
      </c>
      <c r="AA22" s="37">
        <f t="shared" si="28"/>
        <v>3826</v>
      </c>
      <c r="AB22" s="37">
        <f t="shared" si="28"/>
        <v>8400</v>
      </c>
      <c r="AC22" s="37">
        <f t="shared" si="28"/>
        <v>4574</v>
      </c>
      <c r="AD22" s="37">
        <f t="shared" si="28"/>
        <v>434.53999999999996</v>
      </c>
      <c r="AE22" s="37">
        <f t="shared" si="28"/>
        <v>325.83</v>
      </c>
      <c r="AF22" s="37">
        <f t="shared" si="28"/>
        <v>108.71000000000001</v>
      </c>
      <c r="AG22" s="37">
        <f t="shared" si="28"/>
        <v>32401</v>
      </c>
      <c r="AH22" s="37">
        <f t="shared" si="28"/>
        <v>1296.04</v>
      </c>
      <c r="AI22" s="37">
        <f t="shared" si="28"/>
        <v>817.95</v>
      </c>
      <c r="AJ22" s="37">
        <f t="shared" si="28"/>
        <v>478.0899999999999</v>
      </c>
      <c r="AK22" s="37">
        <f t="shared" si="28"/>
        <v>36500.27</v>
      </c>
      <c r="AL22" s="37">
        <f t="shared" si="28"/>
        <v>23960.53</v>
      </c>
      <c r="AM22" s="37">
        <f t="shared" si="28"/>
        <v>12539.740000000002</v>
      </c>
      <c r="AN22" s="56">
        <f t="shared" si="28"/>
        <v>21478</v>
      </c>
      <c r="AO22" s="56">
        <f t="shared" si="28"/>
        <v>17561</v>
      </c>
      <c r="AP22" s="62">
        <f t="shared" si="28"/>
        <v>2482.5299999999993</v>
      </c>
      <c r="AQ22" s="94">
        <f t="shared" si="28"/>
        <v>620</v>
      </c>
    </row>
    <row r="23" spans="1:43" ht="12.75" customHeight="1">
      <c r="A23" s="31" t="s">
        <v>38</v>
      </c>
      <c r="B23" s="41">
        <v>0.6</v>
      </c>
      <c r="C23" s="41">
        <v>0.6</v>
      </c>
      <c r="D23" s="42">
        <v>8896</v>
      </c>
      <c r="E23" s="42">
        <v>11443</v>
      </c>
      <c r="F23" s="33">
        <v>750</v>
      </c>
      <c r="G23" s="33">
        <v>950</v>
      </c>
      <c r="H23" s="43">
        <f>ROUND((D23*F23+E23*G23)/10000,2)</f>
        <v>1754.29</v>
      </c>
      <c r="I23" s="43">
        <f>ROUND((350*D23+550*E23)*B23/10000+400*(D23+E23)*C23/10000,2)</f>
        <v>1052.57</v>
      </c>
      <c r="J23" s="58">
        <f>ROUND((400*D23+400*E23)/10000*(C23-B23),2)</f>
        <v>0</v>
      </c>
      <c r="K23" s="54">
        <f>H23-I23</f>
        <v>701.72</v>
      </c>
      <c r="L23" s="42"/>
      <c r="M23" s="42"/>
      <c r="N23" s="59"/>
      <c r="O23" s="59"/>
      <c r="P23" s="43"/>
      <c r="Q23" s="43"/>
      <c r="R23" s="69"/>
      <c r="S23" s="42">
        <v>1</v>
      </c>
      <c r="T23" s="42">
        <v>180</v>
      </c>
      <c r="U23" s="70">
        <f>S23*200</f>
        <v>200</v>
      </c>
      <c r="V23" s="69">
        <f>U23-T23</f>
        <v>20</v>
      </c>
      <c r="W23" s="71">
        <f>ROUND(V23*750/10000,2)</f>
        <v>1.5</v>
      </c>
      <c r="X23" s="71">
        <f>ROUND(W23*C23,2)</f>
        <v>0.9</v>
      </c>
      <c r="Y23" s="74">
        <f>W23-X23</f>
        <v>0.6</v>
      </c>
      <c r="Z23" s="42"/>
      <c r="AA23" s="42"/>
      <c r="AB23" s="59"/>
      <c r="AC23" s="59"/>
      <c r="AD23" s="71"/>
      <c r="AE23" s="71"/>
      <c r="AF23" s="74"/>
      <c r="AG23" s="87">
        <v>2672</v>
      </c>
      <c r="AH23" s="74">
        <f>ROUND(AG23*400/10000,2)</f>
        <v>106.88</v>
      </c>
      <c r="AI23" s="74">
        <f>ROUND(AH23*B23,2)</f>
        <v>64.13</v>
      </c>
      <c r="AJ23" s="74">
        <f>AH23-AI23</f>
        <v>42.75</v>
      </c>
      <c r="AK23" s="88">
        <f>H23+P23+AH23+W23+AD23</f>
        <v>1862.67</v>
      </c>
      <c r="AL23" s="69">
        <f>Q23+AI23+I23+X23+AE23</f>
        <v>1117.6</v>
      </c>
      <c r="AM23" s="88">
        <f>K23+R23+AJ23+Y23+AF23</f>
        <v>745.07</v>
      </c>
      <c r="AN23" s="59">
        <v>971</v>
      </c>
      <c r="AO23" s="59">
        <v>794</v>
      </c>
      <c r="AP23" s="75">
        <f aca="true" t="shared" si="29" ref="AP23:AP30">AL23-AN23</f>
        <v>146.5999999999999</v>
      </c>
      <c r="AQ23" s="95">
        <v>37</v>
      </c>
    </row>
    <row r="24" spans="1:43" ht="12.75" customHeight="1">
      <c r="A24" s="31" t="s">
        <v>53</v>
      </c>
      <c r="B24" s="41">
        <v>0.6</v>
      </c>
      <c r="C24" s="41">
        <v>0.6</v>
      </c>
      <c r="D24" s="42">
        <v>42498</v>
      </c>
      <c r="E24" s="42">
        <v>17948</v>
      </c>
      <c r="F24" s="33">
        <v>750</v>
      </c>
      <c r="G24" s="33">
        <v>950</v>
      </c>
      <c r="H24" s="43">
        <f aca="true" t="shared" si="30" ref="H24:H30">ROUND((D24*F24+E24*G24)/10000,2)</f>
        <v>4892.41</v>
      </c>
      <c r="I24" s="43">
        <f aca="true" t="shared" si="31" ref="I24:I30">ROUND((350*D24+550*E24)*B24/10000+400*(D24+E24)*C24/10000,2)</f>
        <v>2935.45</v>
      </c>
      <c r="J24" s="58">
        <f aca="true" t="shared" si="32" ref="J24:J30">ROUND((400*D24+400*E24)/10000*(C24-B24),2)</f>
        <v>0</v>
      </c>
      <c r="K24" s="54">
        <f aca="true" t="shared" si="33" ref="K24:K30">H24-I24</f>
        <v>1956.96</v>
      </c>
      <c r="L24" s="42">
        <v>10</v>
      </c>
      <c r="M24" s="42">
        <v>671</v>
      </c>
      <c r="N24" s="59">
        <f>L24*100</f>
        <v>1000</v>
      </c>
      <c r="O24" s="59">
        <f>N24-M24</f>
        <v>329</v>
      </c>
      <c r="P24" s="43">
        <f>ROUND(O24*750/10000,2)</f>
        <v>24.68</v>
      </c>
      <c r="Q24" s="43">
        <f>ROUND(P24*C24,2)</f>
        <v>14.81</v>
      </c>
      <c r="R24" s="69">
        <f>P24-Q24</f>
        <v>9.87</v>
      </c>
      <c r="S24" s="42">
        <v>21</v>
      </c>
      <c r="T24" s="42">
        <v>3204</v>
      </c>
      <c r="U24" s="70">
        <f aca="true" t="shared" si="34" ref="U24:U30">S24*200</f>
        <v>4200</v>
      </c>
      <c r="V24" s="69">
        <f aca="true" t="shared" si="35" ref="V24:V30">U24-T24</f>
        <v>996</v>
      </c>
      <c r="W24" s="71">
        <f aca="true" t="shared" si="36" ref="W24:W30">ROUND(V24*750/10000,2)</f>
        <v>74.7</v>
      </c>
      <c r="X24" s="71">
        <f aca="true" t="shared" si="37" ref="X24:X30">ROUND(W24*C24,2)</f>
        <v>44.82</v>
      </c>
      <c r="Y24" s="74">
        <f aca="true" t="shared" si="38" ref="Y24:Y30">W24-X24</f>
        <v>29.880000000000003</v>
      </c>
      <c r="Z24" s="42">
        <v>4</v>
      </c>
      <c r="AA24" s="42">
        <v>817</v>
      </c>
      <c r="AB24" s="59">
        <f>Z24*300</f>
        <v>1200</v>
      </c>
      <c r="AC24" s="59">
        <f>AB24-AA24</f>
        <v>383</v>
      </c>
      <c r="AD24" s="71">
        <f>ROUND(AC24*950/10000,2)</f>
        <v>36.39</v>
      </c>
      <c r="AE24" s="71">
        <f>ROUND(AD24*C24,2)</f>
        <v>21.83</v>
      </c>
      <c r="AF24" s="74">
        <f>AD24-AE24</f>
        <v>14.560000000000002</v>
      </c>
      <c r="AG24" s="87">
        <v>4372</v>
      </c>
      <c r="AH24" s="74">
        <f aca="true" t="shared" si="39" ref="AH24:AH30">ROUND(AG24*400/10000,2)</f>
        <v>174.88</v>
      </c>
      <c r="AI24" s="74">
        <f aca="true" t="shared" si="40" ref="AI24:AI30">ROUND(AH24*B24,2)</f>
        <v>104.93</v>
      </c>
      <c r="AJ24" s="74">
        <f aca="true" t="shared" si="41" ref="AJ24:AJ30">AH24-AI24</f>
        <v>69.94999999999999</v>
      </c>
      <c r="AK24" s="88">
        <f aca="true" t="shared" si="42" ref="AK24:AK30">H24+P24+AH24+W24+AD24</f>
        <v>5203.06</v>
      </c>
      <c r="AL24" s="69">
        <f aca="true" t="shared" si="43" ref="AL24:AL30">Q24+AI24+I24+X24+AE24</f>
        <v>3121.8399999999997</v>
      </c>
      <c r="AM24" s="88">
        <f aca="true" t="shared" si="44" ref="AM24:AM30">K24+R24+AJ24+Y24+AF24</f>
        <v>2081.22</v>
      </c>
      <c r="AN24" s="59">
        <v>2748</v>
      </c>
      <c r="AO24" s="59">
        <v>2247</v>
      </c>
      <c r="AP24" s="75">
        <f t="shared" si="29"/>
        <v>373.8399999999997</v>
      </c>
      <c r="AQ24" s="95">
        <v>93</v>
      </c>
    </row>
    <row r="25" spans="1:43" ht="12.75" customHeight="1">
      <c r="A25" s="31" t="s">
        <v>54</v>
      </c>
      <c r="B25" s="41">
        <v>0.6</v>
      </c>
      <c r="C25" s="41">
        <v>0.6</v>
      </c>
      <c r="D25" s="42">
        <v>35083</v>
      </c>
      <c r="E25" s="42">
        <v>14572</v>
      </c>
      <c r="F25" s="33">
        <v>750</v>
      </c>
      <c r="G25" s="33">
        <v>950</v>
      </c>
      <c r="H25" s="43">
        <f t="shared" si="30"/>
        <v>4015.57</v>
      </c>
      <c r="I25" s="43">
        <f t="shared" si="31"/>
        <v>2409.34</v>
      </c>
      <c r="J25" s="58">
        <f t="shared" si="32"/>
        <v>0</v>
      </c>
      <c r="K25" s="54">
        <f t="shared" si="33"/>
        <v>1606.23</v>
      </c>
      <c r="L25" s="42">
        <v>17</v>
      </c>
      <c r="M25" s="42">
        <v>884</v>
      </c>
      <c r="N25" s="59">
        <f>L25*100</f>
        <v>1700</v>
      </c>
      <c r="O25" s="59">
        <f>N25-M25</f>
        <v>816</v>
      </c>
      <c r="P25" s="43">
        <f>ROUND(O25*750/10000,2)</f>
        <v>61.2</v>
      </c>
      <c r="Q25" s="43">
        <f>ROUND(P25*C25,2)</f>
        <v>36.72</v>
      </c>
      <c r="R25" s="69">
        <f>P25-Q25</f>
        <v>24.480000000000004</v>
      </c>
      <c r="S25" s="42">
        <v>20</v>
      </c>
      <c r="T25" s="42">
        <v>3156</v>
      </c>
      <c r="U25" s="70">
        <f t="shared" si="34"/>
        <v>4000</v>
      </c>
      <c r="V25" s="69">
        <f t="shared" si="35"/>
        <v>844</v>
      </c>
      <c r="W25" s="71">
        <f t="shared" si="36"/>
        <v>63.3</v>
      </c>
      <c r="X25" s="71">
        <f t="shared" si="37"/>
        <v>37.98</v>
      </c>
      <c r="Y25" s="74">
        <f t="shared" si="38"/>
        <v>25.32</v>
      </c>
      <c r="Z25" s="42">
        <v>3</v>
      </c>
      <c r="AA25" s="42">
        <v>288</v>
      </c>
      <c r="AB25" s="59">
        <f aca="true" t="shared" si="45" ref="AB25:AB30">Z25*300</f>
        <v>900</v>
      </c>
      <c r="AC25" s="59">
        <f aca="true" t="shared" si="46" ref="AC25:AC30">AB25-AA25</f>
        <v>612</v>
      </c>
      <c r="AD25" s="71">
        <f aca="true" t="shared" si="47" ref="AD25:AD30">ROUND(AC25*950/10000,2)</f>
        <v>58.14</v>
      </c>
      <c r="AE25" s="71">
        <f aca="true" t="shared" si="48" ref="AE25:AE30">ROUND(AD25*C25,2)</f>
        <v>34.88</v>
      </c>
      <c r="AF25" s="74">
        <f aca="true" t="shared" si="49" ref="AF25:AF30">AD25-AE25</f>
        <v>23.259999999999998</v>
      </c>
      <c r="AG25" s="87">
        <v>1885</v>
      </c>
      <c r="AH25" s="74">
        <f t="shared" si="39"/>
        <v>75.4</v>
      </c>
      <c r="AI25" s="74">
        <f t="shared" si="40"/>
        <v>45.24</v>
      </c>
      <c r="AJ25" s="74">
        <f t="shared" si="41"/>
        <v>30.160000000000004</v>
      </c>
      <c r="AK25" s="88">
        <f t="shared" si="42"/>
        <v>4273.610000000001</v>
      </c>
      <c r="AL25" s="69">
        <f t="shared" si="43"/>
        <v>2564.1600000000003</v>
      </c>
      <c r="AM25" s="88">
        <f t="shared" si="44"/>
        <v>1709.45</v>
      </c>
      <c r="AN25" s="59">
        <v>2307</v>
      </c>
      <c r="AO25" s="59">
        <v>1886</v>
      </c>
      <c r="AP25" s="75">
        <f t="shared" si="29"/>
        <v>257.1600000000003</v>
      </c>
      <c r="AQ25" s="95">
        <v>64</v>
      </c>
    </row>
    <row r="26" spans="1:43" ht="12.75" customHeight="1">
      <c r="A26" s="31" t="s">
        <v>55</v>
      </c>
      <c r="B26" s="41">
        <v>0.6</v>
      </c>
      <c r="C26" s="41">
        <v>0.6</v>
      </c>
      <c r="D26" s="42">
        <v>61022</v>
      </c>
      <c r="E26" s="42">
        <v>22498</v>
      </c>
      <c r="F26" s="33">
        <v>750</v>
      </c>
      <c r="G26" s="33">
        <v>950</v>
      </c>
      <c r="H26" s="43">
        <f t="shared" si="30"/>
        <v>6713.96</v>
      </c>
      <c r="I26" s="43">
        <f t="shared" si="31"/>
        <v>4028.38</v>
      </c>
      <c r="J26" s="58">
        <f t="shared" si="32"/>
        <v>0</v>
      </c>
      <c r="K26" s="54">
        <f t="shared" si="33"/>
        <v>2685.58</v>
      </c>
      <c r="L26" s="42">
        <v>6</v>
      </c>
      <c r="M26" s="42">
        <v>234</v>
      </c>
      <c r="N26" s="59">
        <f>L26*100</f>
        <v>600</v>
      </c>
      <c r="O26" s="59">
        <f>N26-M26</f>
        <v>366</v>
      </c>
      <c r="P26" s="43">
        <f>ROUND(O26*750/10000,2)</f>
        <v>27.45</v>
      </c>
      <c r="Q26" s="43">
        <f>ROUND(P26*C26,2)</f>
        <v>16.47</v>
      </c>
      <c r="R26" s="69">
        <f>P26-Q26</f>
        <v>10.98</v>
      </c>
      <c r="S26" s="42">
        <v>25</v>
      </c>
      <c r="T26" s="42">
        <v>3755</v>
      </c>
      <c r="U26" s="70">
        <f t="shared" si="34"/>
        <v>5000</v>
      </c>
      <c r="V26" s="69">
        <f t="shared" si="35"/>
        <v>1245</v>
      </c>
      <c r="W26" s="71">
        <f t="shared" si="36"/>
        <v>93.38</v>
      </c>
      <c r="X26" s="71">
        <f t="shared" si="37"/>
        <v>56.03</v>
      </c>
      <c r="Y26" s="74">
        <f t="shared" si="38"/>
        <v>37.349999999999994</v>
      </c>
      <c r="Z26" s="77"/>
      <c r="AA26" s="77"/>
      <c r="AB26" s="59"/>
      <c r="AC26" s="59"/>
      <c r="AD26" s="71"/>
      <c r="AE26" s="71"/>
      <c r="AF26" s="74"/>
      <c r="AG26" s="87">
        <v>4715</v>
      </c>
      <c r="AH26" s="74">
        <f t="shared" si="39"/>
        <v>188.6</v>
      </c>
      <c r="AI26" s="74">
        <f t="shared" si="40"/>
        <v>113.16</v>
      </c>
      <c r="AJ26" s="74">
        <f t="shared" si="41"/>
        <v>75.44</v>
      </c>
      <c r="AK26" s="88">
        <f t="shared" si="42"/>
        <v>7023.39</v>
      </c>
      <c r="AL26" s="69">
        <f t="shared" si="43"/>
        <v>4214.04</v>
      </c>
      <c r="AM26" s="88">
        <f t="shared" si="44"/>
        <v>2809.35</v>
      </c>
      <c r="AN26" s="59">
        <v>3761</v>
      </c>
      <c r="AO26" s="59">
        <v>3075</v>
      </c>
      <c r="AP26" s="75">
        <f t="shared" si="29"/>
        <v>453.03999999999996</v>
      </c>
      <c r="AQ26" s="95">
        <v>113</v>
      </c>
    </row>
    <row r="27" spans="1:43" ht="12.75" customHeight="1">
      <c r="A27" s="31" t="s">
        <v>56</v>
      </c>
      <c r="B27" s="41">
        <v>0.6</v>
      </c>
      <c r="C27" s="41">
        <v>0.6</v>
      </c>
      <c r="D27" s="42">
        <v>48641</v>
      </c>
      <c r="E27" s="42">
        <v>21231</v>
      </c>
      <c r="F27" s="33">
        <v>750</v>
      </c>
      <c r="G27" s="33">
        <v>950</v>
      </c>
      <c r="H27" s="43">
        <f t="shared" si="30"/>
        <v>5665.02</v>
      </c>
      <c r="I27" s="43">
        <f t="shared" si="31"/>
        <v>3399.01</v>
      </c>
      <c r="J27" s="58">
        <f t="shared" si="32"/>
        <v>0</v>
      </c>
      <c r="K27" s="54">
        <f t="shared" si="33"/>
        <v>2266.01</v>
      </c>
      <c r="L27" s="42">
        <v>25</v>
      </c>
      <c r="M27" s="42">
        <v>1266</v>
      </c>
      <c r="N27" s="59">
        <f>L27*100</f>
        <v>2500</v>
      </c>
      <c r="O27" s="59">
        <f>N27-M27</f>
        <v>1234</v>
      </c>
      <c r="P27" s="43">
        <f>ROUND(O27*750/10000,2)</f>
        <v>92.55</v>
      </c>
      <c r="Q27" s="43">
        <f>ROUND(P27*C27,2)</f>
        <v>55.53</v>
      </c>
      <c r="R27" s="69">
        <f>P27-Q27</f>
        <v>37.019999999999996</v>
      </c>
      <c r="S27" s="42">
        <v>47</v>
      </c>
      <c r="T27" s="42">
        <v>6616</v>
      </c>
      <c r="U27" s="70">
        <f t="shared" si="34"/>
        <v>9400</v>
      </c>
      <c r="V27" s="69">
        <f t="shared" si="35"/>
        <v>2784</v>
      </c>
      <c r="W27" s="71">
        <f t="shared" si="36"/>
        <v>208.8</v>
      </c>
      <c r="X27" s="71">
        <f t="shared" si="37"/>
        <v>125.28</v>
      </c>
      <c r="Y27" s="74">
        <f t="shared" si="38"/>
        <v>83.52000000000001</v>
      </c>
      <c r="Z27" s="42">
        <v>2</v>
      </c>
      <c r="AA27" s="42">
        <v>448</v>
      </c>
      <c r="AB27" s="59">
        <f t="shared" si="45"/>
        <v>600</v>
      </c>
      <c r="AC27" s="59">
        <f t="shared" si="46"/>
        <v>152</v>
      </c>
      <c r="AD27" s="71">
        <f t="shared" si="47"/>
        <v>14.44</v>
      </c>
      <c r="AE27" s="71">
        <f t="shared" si="48"/>
        <v>8.66</v>
      </c>
      <c r="AF27" s="74">
        <f t="shared" si="49"/>
        <v>5.779999999999999</v>
      </c>
      <c r="AG27" s="87">
        <v>12330</v>
      </c>
      <c r="AH27" s="74">
        <f t="shared" si="39"/>
        <v>493.2</v>
      </c>
      <c r="AI27" s="74">
        <f t="shared" si="40"/>
        <v>295.92</v>
      </c>
      <c r="AJ27" s="74">
        <f t="shared" si="41"/>
        <v>197.27999999999997</v>
      </c>
      <c r="AK27" s="88">
        <f t="shared" si="42"/>
        <v>6474.01</v>
      </c>
      <c r="AL27" s="69">
        <f t="shared" si="43"/>
        <v>3884.4</v>
      </c>
      <c r="AM27" s="88">
        <f t="shared" si="44"/>
        <v>2589.6100000000006</v>
      </c>
      <c r="AN27" s="59">
        <v>3493</v>
      </c>
      <c r="AO27" s="59">
        <v>2856</v>
      </c>
      <c r="AP27" s="75">
        <f t="shared" si="29"/>
        <v>391.4000000000001</v>
      </c>
      <c r="AQ27" s="95">
        <v>98</v>
      </c>
    </row>
    <row r="28" spans="1:43" ht="12.75" customHeight="1">
      <c r="A28" s="31" t="s">
        <v>57</v>
      </c>
      <c r="B28" s="41">
        <v>0.6</v>
      </c>
      <c r="C28" s="41">
        <v>0.6</v>
      </c>
      <c r="D28" s="42">
        <v>3673</v>
      </c>
      <c r="E28" s="42">
        <v>1561</v>
      </c>
      <c r="F28" s="33">
        <v>750</v>
      </c>
      <c r="G28" s="33">
        <v>950</v>
      </c>
      <c r="H28" s="43">
        <f t="shared" si="30"/>
        <v>423.77</v>
      </c>
      <c r="I28" s="43">
        <f t="shared" si="31"/>
        <v>254.26</v>
      </c>
      <c r="J28" s="58">
        <f t="shared" si="32"/>
        <v>0</v>
      </c>
      <c r="K28" s="54">
        <f t="shared" si="33"/>
        <v>169.51</v>
      </c>
      <c r="L28" s="42"/>
      <c r="M28" s="42"/>
      <c r="N28" s="59"/>
      <c r="O28" s="59"/>
      <c r="P28" s="43"/>
      <c r="Q28" s="43"/>
      <c r="R28" s="69"/>
      <c r="S28" s="42">
        <v>3</v>
      </c>
      <c r="T28" s="42">
        <v>558</v>
      </c>
      <c r="U28" s="70">
        <f t="shared" si="34"/>
        <v>600</v>
      </c>
      <c r="V28" s="69">
        <f t="shared" si="35"/>
        <v>42</v>
      </c>
      <c r="W28" s="71">
        <f t="shared" si="36"/>
        <v>3.15</v>
      </c>
      <c r="X28" s="71">
        <f t="shared" si="37"/>
        <v>1.89</v>
      </c>
      <c r="Y28" s="74">
        <f t="shared" si="38"/>
        <v>1.26</v>
      </c>
      <c r="Z28" s="77"/>
      <c r="AA28" s="77"/>
      <c r="AB28" s="59"/>
      <c r="AC28" s="59"/>
      <c r="AD28" s="71"/>
      <c r="AE28" s="71"/>
      <c r="AF28" s="74"/>
      <c r="AG28" s="87">
        <v>190</v>
      </c>
      <c r="AH28" s="74">
        <f t="shared" si="39"/>
        <v>7.6</v>
      </c>
      <c r="AI28" s="74">
        <f t="shared" si="40"/>
        <v>4.56</v>
      </c>
      <c r="AJ28" s="74">
        <f t="shared" si="41"/>
        <v>3.04</v>
      </c>
      <c r="AK28" s="88">
        <f t="shared" si="42"/>
        <v>434.52</v>
      </c>
      <c r="AL28" s="69">
        <f t="shared" si="43"/>
        <v>260.71</v>
      </c>
      <c r="AM28" s="88">
        <f t="shared" si="44"/>
        <v>173.80999999999997</v>
      </c>
      <c r="AN28" s="59">
        <v>248</v>
      </c>
      <c r="AO28" s="59">
        <v>203</v>
      </c>
      <c r="AP28" s="75">
        <f t="shared" si="29"/>
        <v>12.70999999999998</v>
      </c>
      <c r="AQ28" s="95">
        <v>3</v>
      </c>
    </row>
    <row r="29" spans="1:43" ht="12.75" customHeight="1">
      <c r="A29" s="31" t="s">
        <v>58</v>
      </c>
      <c r="B29" s="41">
        <v>0.6</v>
      </c>
      <c r="C29" s="41">
        <v>0.6</v>
      </c>
      <c r="D29" s="42">
        <v>8367</v>
      </c>
      <c r="E29" s="42">
        <v>2130</v>
      </c>
      <c r="F29" s="33">
        <v>750</v>
      </c>
      <c r="G29" s="33">
        <v>950</v>
      </c>
      <c r="H29" s="43">
        <f t="shared" si="30"/>
        <v>829.88</v>
      </c>
      <c r="I29" s="43">
        <f t="shared" si="31"/>
        <v>497.93</v>
      </c>
      <c r="J29" s="58">
        <f t="shared" si="32"/>
        <v>0</v>
      </c>
      <c r="K29" s="54">
        <f t="shared" si="33"/>
        <v>331.95</v>
      </c>
      <c r="L29" s="42">
        <v>2</v>
      </c>
      <c r="M29" s="42">
        <v>160</v>
      </c>
      <c r="N29" s="59">
        <f>L29*100</f>
        <v>200</v>
      </c>
      <c r="O29" s="59">
        <f>N29-M29</f>
        <v>40</v>
      </c>
      <c r="P29" s="43">
        <f>ROUND(O29*750/10000,2)</f>
        <v>3</v>
      </c>
      <c r="Q29" s="43">
        <f>ROUND(P29*C29,2)</f>
        <v>1.8</v>
      </c>
      <c r="R29" s="69">
        <f>P29-Q29</f>
        <v>1.2</v>
      </c>
      <c r="S29" s="42">
        <v>11</v>
      </c>
      <c r="T29" s="42">
        <v>1581</v>
      </c>
      <c r="U29" s="70">
        <f t="shared" si="34"/>
        <v>2200</v>
      </c>
      <c r="V29" s="69">
        <f t="shared" si="35"/>
        <v>619</v>
      </c>
      <c r="W29" s="71">
        <f t="shared" si="36"/>
        <v>46.43</v>
      </c>
      <c r="X29" s="71">
        <f t="shared" si="37"/>
        <v>27.86</v>
      </c>
      <c r="Y29" s="74">
        <f t="shared" si="38"/>
        <v>18.57</v>
      </c>
      <c r="Z29" s="77"/>
      <c r="AA29" s="77"/>
      <c r="AB29" s="59"/>
      <c r="AC29" s="59"/>
      <c r="AD29" s="71"/>
      <c r="AE29" s="71"/>
      <c r="AF29" s="74"/>
      <c r="AG29" s="87">
        <v>1197</v>
      </c>
      <c r="AH29" s="74">
        <f t="shared" si="39"/>
        <v>47.88</v>
      </c>
      <c r="AI29" s="74">
        <f t="shared" si="40"/>
        <v>28.73</v>
      </c>
      <c r="AJ29" s="74">
        <f t="shared" si="41"/>
        <v>19.150000000000002</v>
      </c>
      <c r="AK29" s="88">
        <f t="shared" si="42"/>
        <v>927.1899999999999</v>
      </c>
      <c r="AL29" s="69">
        <f t="shared" si="43"/>
        <v>556.32</v>
      </c>
      <c r="AM29" s="88">
        <f t="shared" si="44"/>
        <v>370.86999999999995</v>
      </c>
      <c r="AN29" s="59">
        <v>498</v>
      </c>
      <c r="AO29" s="59">
        <v>407</v>
      </c>
      <c r="AP29" s="75">
        <f t="shared" si="29"/>
        <v>58.32000000000005</v>
      </c>
      <c r="AQ29" s="95">
        <v>15</v>
      </c>
    </row>
    <row r="30" spans="1:43" s="1" customFormat="1" ht="12.75" customHeight="1">
      <c r="A30" s="31" t="s">
        <v>59</v>
      </c>
      <c r="B30" s="41">
        <v>0.8</v>
      </c>
      <c r="C30" s="41">
        <v>0.8</v>
      </c>
      <c r="D30" s="42">
        <v>76860</v>
      </c>
      <c r="E30" s="42">
        <v>36531</v>
      </c>
      <c r="F30" s="33">
        <v>750</v>
      </c>
      <c r="G30" s="33">
        <v>950</v>
      </c>
      <c r="H30" s="43">
        <f t="shared" si="30"/>
        <v>9234.95</v>
      </c>
      <c r="I30" s="43">
        <f t="shared" si="31"/>
        <v>7387.96</v>
      </c>
      <c r="J30" s="58">
        <f t="shared" si="32"/>
        <v>0</v>
      </c>
      <c r="K30" s="54">
        <f t="shared" si="33"/>
        <v>1846.9900000000007</v>
      </c>
      <c r="L30" s="42">
        <v>41</v>
      </c>
      <c r="M30" s="42">
        <v>1554</v>
      </c>
      <c r="N30" s="59">
        <f>L30*100</f>
        <v>4100</v>
      </c>
      <c r="O30" s="59">
        <f>N30-M30</f>
        <v>2546</v>
      </c>
      <c r="P30" s="43">
        <f>ROUND(O30*750/10000,2)</f>
        <v>190.95</v>
      </c>
      <c r="Q30" s="43">
        <f>ROUND(P30*C30,2)</f>
        <v>152.76</v>
      </c>
      <c r="R30" s="69">
        <f>P30-Q30</f>
        <v>38.19</v>
      </c>
      <c r="S30" s="42">
        <v>72</v>
      </c>
      <c r="T30" s="42">
        <v>9750</v>
      </c>
      <c r="U30" s="70">
        <f t="shared" si="34"/>
        <v>14400</v>
      </c>
      <c r="V30" s="69">
        <f t="shared" si="35"/>
        <v>4650</v>
      </c>
      <c r="W30" s="71">
        <f t="shared" si="36"/>
        <v>348.75</v>
      </c>
      <c r="X30" s="71">
        <f t="shared" si="37"/>
        <v>279</v>
      </c>
      <c r="Y30" s="74">
        <f t="shared" si="38"/>
        <v>69.75</v>
      </c>
      <c r="Z30" s="42">
        <v>19</v>
      </c>
      <c r="AA30" s="42">
        <v>2273</v>
      </c>
      <c r="AB30" s="59">
        <f t="shared" si="45"/>
        <v>5700</v>
      </c>
      <c r="AC30" s="59">
        <f t="shared" si="46"/>
        <v>3427</v>
      </c>
      <c r="AD30" s="71">
        <f t="shared" si="47"/>
        <v>325.57</v>
      </c>
      <c r="AE30" s="71">
        <f t="shared" si="48"/>
        <v>260.46</v>
      </c>
      <c r="AF30" s="74">
        <f t="shared" si="49"/>
        <v>65.11000000000001</v>
      </c>
      <c r="AG30" s="87">
        <v>5040</v>
      </c>
      <c r="AH30" s="74">
        <f t="shared" si="39"/>
        <v>201.6</v>
      </c>
      <c r="AI30" s="74">
        <f t="shared" si="40"/>
        <v>161.28</v>
      </c>
      <c r="AJ30" s="74">
        <f t="shared" si="41"/>
        <v>40.31999999999999</v>
      </c>
      <c r="AK30" s="88">
        <f t="shared" si="42"/>
        <v>10301.820000000002</v>
      </c>
      <c r="AL30" s="69">
        <f t="shared" si="43"/>
        <v>8241.46</v>
      </c>
      <c r="AM30" s="88">
        <f t="shared" si="44"/>
        <v>2060.3600000000006</v>
      </c>
      <c r="AN30" s="59">
        <v>7452</v>
      </c>
      <c r="AO30" s="59">
        <v>6093</v>
      </c>
      <c r="AP30" s="75">
        <f t="shared" si="29"/>
        <v>789.4599999999991</v>
      </c>
      <c r="AQ30" s="95">
        <v>197</v>
      </c>
    </row>
    <row r="31" spans="1:43" ht="12.75" customHeight="1">
      <c r="A31" s="35" t="s">
        <v>60</v>
      </c>
      <c r="B31" s="36"/>
      <c r="C31" s="36"/>
      <c r="D31" s="37">
        <f>SUM(D32:D44)</f>
        <v>220658</v>
      </c>
      <c r="E31" s="37">
        <f>SUM(E32:E44)</f>
        <v>90237</v>
      </c>
      <c r="F31" s="45"/>
      <c r="G31" s="45"/>
      <c r="H31" s="46">
        <f aca="true" t="shared" si="50" ref="H31:AQ31">SUM(H32:H44)</f>
        <v>25121.89</v>
      </c>
      <c r="I31" s="46">
        <f t="shared" si="50"/>
        <v>18967.07</v>
      </c>
      <c r="J31" s="46">
        <f t="shared" si="50"/>
        <v>558.9399999999999</v>
      </c>
      <c r="K31" s="62">
        <f t="shared" si="50"/>
        <v>6154.82</v>
      </c>
      <c r="L31" s="38">
        <f t="shared" si="50"/>
        <v>179</v>
      </c>
      <c r="M31" s="38">
        <f t="shared" si="50"/>
        <v>4490</v>
      </c>
      <c r="N31" s="45">
        <f t="shared" si="50"/>
        <v>17900</v>
      </c>
      <c r="O31" s="45">
        <f t="shared" si="50"/>
        <v>13410</v>
      </c>
      <c r="P31" s="46">
        <f t="shared" si="50"/>
        <v>1005.78</v>
      </c>
      <c r="Q31" s="46">
        <f t="shared" si="50"/>
        <v>795.24</v>
      </c>
      <c r="R31" s="46">
        <f t="shared" si="50"/>
        <v>210.54</v>
      </c>
      <c r="S31" s="38">
        <f t="shared" si="50"/>
        <v>47</v>
      </c>
      <c r="T31" s="38">
        <f t="shared" si="50"/>
        <v>6685</v>
      </c>
      <c r="U31" s="38">
        <f t="shared" si="50"/>
        <v>9400</v>
      </c>
      <c r="V31" s="38">
        <f t="shared" si="50"/>
        <v>2715</v>
      </c>
      <c r="W31" s="73">
        <f t="shared" si="50"/>
        <v>203.65000000000003</v>
      </c>
      <c r="X31" s="73">
        <f t="shared" si="50"/>
        <v>156.32</v>
      </c>
      <c r="Y31" s="73">
        <f t="shared" si="50"/>
        <v>47.33</v>
      </c>
      <c r="Z31" s="38">
        <f t="shared" si="50"/>
        <v>64</v>
      </c>
      <c r="AA31" s="38">
        <f t="shared" si="50"/>
        <v>10603</v>
      </c>
      <c r="AB31" s="38">
        <f t="shared" si="50"/>
        <v>19200</v>
      </c>
      <c r="AC31" s="38">
        <f t="shared" si="50"/>
        <v>8597</v>
      </c>
      <c r="AD31" s="73">
        <f t="shared" si="50"/>
        <v>816.75</v>
      </c>
      <c r="AE31" s="73">
        <f t="shared" si="50"/>
        <v>693.33</v>
      </c>
      <c r="AF31" s="73">
        <f t="shared" si="50"/>
        <v>123.42</v>
      </c>
      <c r="AG31" s="38">
        <f t="shared" si="50"/>
        <v>32157</v>
      </c>
      <c r="AH31" s="38">
        <f t="shared" si="50"/>
        <v>1286.2800000000002</v>
      </c>
      <c r="AI31" s="62">
        <f t="shared" si="50"/>
        <v>983.4300000000001</v>
      </c>
      <c r="AJ31" s="62">
        <f t="shared" si="50"/>
        <v>302.85</v>
      </c>
      <c r="AK31" s="62">
        <f t="shared" si="50"/>
        <v>28434.35</v>
      </c>
      <c r="AL31" s="62">
        <f t="shared" si="50"/>
        <v>21595.390000000003</v>
      </c>
      <c r="AM31" s="62">
        <f t="shared" si="50"/>
        <v>6838.96</v>
      </c>
      <c r="AN31" s="45">
        <f t="shared" si="50"/>
        <v>19375</v>
      </c>
      <c r="AO31" s="45">
        <f t="shared" si="50"/>
        <v>15842</v>
      </c>
      <c r="AP31" s="62">
        <f t="shared" si="50"/>
        <v>2220.3900000000003</v>
      </c>
      <c r="AQ31" s="94">
        <f t="shared" si="50"/>
        <v>554</v>
      </c>
    </row>
    <row r="32" spans="1:43" ht="12.75" customHeight="1">
      <c r="A32" s="31" t="s">
        <v>38</v>
      </c>
      <c r="B32" s="41">
        <v>0.6</v>
      </c>
      <c r="C32" s="41">
        <v>0.6</v>
      </c>
      <c r="D32" s="42">
        <v>3953</v>
      </c>
      <c r="E32" s="42">
        <v>2265</v>
      </c>
      <c r="F32" s="33">
        <v>750</v>
      </c>
      <c r="G32" s="33">
        <v>950</v>
      </c>
      <c r="H32" s="43">
        <f>ROUND((D32*F32+E32*G32)/10000,2)</f>
        <v>511.65</v>
      </c>
      <c r="I32" s="43">
        <f>ROUND((350*D32+550*E32)*B32/10000+400*(D32+E32)*C32/10000,2)</f>
        <v>306.99</v>
      </c>
      <c r="J32" s="58">
        <f>ROUND((400*D32+400*E32)/10000*(C32-B32),2)</f>
        <v>0</v>
      </c>
      <c r="K32" s="54">
        <f>H32-I32</f>
        <v>204.65999999999997</v>
      </c>
      <c r="L32" s="42"/>
      <c r="M32" s="42"/>
      <c r="N32" s="59"/>
      <c r="O32" s="59"/>
      <c r="P32" s="43"/>
      <c r="Q32" s="43"/>
      <c r="R32" s="69"/>
      <c r="S32" s="42"/>
      <c r="T32" s="42"/>
      <c r="U32" s="70"/>
      <c r="V32" s="69"/>
      <c r="W32" s="71"/>
      <c r="X32" s="71"/>
      <c r="Y32" s="74"/>
      <c r="Z32" s="42"/>
      <c r="AA32" s="42"/>
      <c r="AB32" s="59"/>
      <c r="AC32" s="59"/>
      <c r="AD32" s="71"/>
      <c r="AE32" s="71"/>
      <c r="AF32" s="74"/>
      <c r="AG32" s="87">
        <v>219</v>
      </c>
      <c r="AH32" s="74">
        <f>ROUND(AG32*400/10000,2)</f>
        <v>8.76</v>
      </c>
      <c r="AI32" s="74">
        <f>ROUND(AH32*B32,2)</f>
        <v>5.26</v>
      </c>
      <c r="AJ32" s="74">
        <f>AH32-AI32</f>
        <v>3.5</v>
      </c>
      <c r="AK32" s="88">
        <f>H32+P32+AH32+W32+AD32</f>
        <v>520.41</v>
      </c>
      <c r="AL32" s="69">
        <f>Q32+AI32+I32+X32+AE32</f>
        <v>312.25</v>
      </c>
      <c r="AM32" s="88">
        <f>K32+R32+AJ32+Y32+AF32</f>
        <v>208.15999999999997</v>
      </c>
      <c r="AN32" s="59">
        <v>289</v>
      </c>
      <c r="AO32" s="59">
        <v>236</v>
      </c>
      <c r="AP32" s="75">
        <f aca="true" t="shared" si="51" ref="AP32:AP44">AL32-AN32</f>
        <v>23.25</v>
      </c>
      <c r="AQ32" s="95">
        <v>6</v>
      </c>
    </row>
    <row r="33" spans="1:43" ht="12.75" customHeight="1">
      <c r="A33" s="31" t="s">
        <v>61</v>
      </c>
      <c r="B33" s="41">
        <v>0.6</v>
      </c>
      <c r="C33" s="41">
        <v>0.6</v>
      </c>
      <c r="D33" s="42">
        <v>13628</v>
      </c>
      <c r="E33" s="42">
        <v>5200</v>
      </c>
      <c r="F33" s="33">
        <v>750</v>
      </c>
      <c r="G33" s="33">
        <v>950</v>
      </c>
      <c r="H33" s="43">
        <f aca="true" t="shared" si="52" ref="H33:H44">ROUND((D33*F33+E33*G33)/10000,2)</f>
        <v>1516.1</v>
      </c>
      <c r="I33" s="43">
        <f aca="true" t="shared" si="53" ref="I33:I44">ROUND((350*D33+550*E33)*B33/10000+400*(D33+E33)*C33/10000,2)</f>
        <v>909.66</v>
      </c>
      <c r="J33" s="58">
        <f aca="true" t="shared" si="54" ref="J33:J44">ROUND((400*D33+400*E33)/10000*(C33-B33),2)</f>
        <v>0</v>
      </c>
      <c r="K33" s="54">
        <f aca="true" t="shared" si="55" ref="K33:K44">H33-I33</f>
        <v>606.4399999999999</v>
      </c>
      <c r="L33" s="42"/>
      <c r="M33" s="42"/>
      <c r="N33" s="59"/>
      <c r="O33" s="59"/>
      <c r="P33" s="43"/>
      <c r="Q33" s="43"/>
      <c r="R33" s="69"/>
      <c r="S33" s="42">
        <v>1</v>
      </c>
      <c r="T33" s="42">
        <v>144</v>
      </c>
      <c r="U33" s="70">
        <f>S33*200</f>
        <v>200</v>
      </c>
      <c r="V33" s="69">
        <f>U33-T33</f>
        <v>56</v>
      </c>
      <c r="W33" s="71">
        <f>ROUND(V33*750/10000,2)</f>
        <v>4.2</v>
      </c>
      <c r="X33" s="71">
        <f>ROUND(W33*C33,2)</f>
        <v>2.52</v>
      </c>
      <c r="Y33" s="74">
        <f>W33-X33</f>
        <v>1.6800000000000002</v>
      </c>
      <c r="Z33" s="42">
        <v>2</v>
      </c>
      <c r="AA33" s="42">
        <v>385</v>
      </c>
      <c r="AB33" s="59">
        <f>Z33*300</f>
        <v>600</v>
      </c>
      <c r="AC33" s="59">
        <f>AB33-AA33</f>
        <v>215</v>
      </c>
      <c r="AD33" s="71">
        <f>ROUND(AC33*950/10000,2)</f>
        <v>20.43</v>
      </c>
      <c r="AE33" s="71">
        <f>ROUND(AD33*C33,2)</f>
        <v>12.26</v>
      </c>
      <c r="AF33" s="74">
        <f>AD33-AE33</f>
        <v>8.17</v>
      </c>
      <c r="AG33" s="87">
        <v>146</v>
      </c>
      <c r="AH33" s="74">
        <f aca="true" t="shared" si="56" ref="AH33:AH44">ROUND(AG33*400/10000,2)</f>
        <v>5.84</v>
      </c>
      <c r="AI33" s="74">
        <f aca="true" t="shared" si="57" ref="AI33:AI44">ROUND(AH33*B33,2)</f>
        <v>3.5</v>
      </c>
      <c r="AJ33" s="74">
        <f aca="true" t="shared" si="58" ref="AJ33:AJ44">AH33-AI33</f>
        <v>2.34</v>
      </c>
      <c r="AK33" s="88">
        <f aca="true" t="shared" si="59" ref="AK33:AK44">H33+P33+AH33+W33+AD33</f>
        <v>1546.57</v>
      </c>
      <c r="AL33" s="69">
        <f aca="true" t="shared" si="60" ref="AL33:AL44">Q33+AI33+I33+X33+AE33</f>
        <v>927.9399999999999</v>
      </c>
      <c r="AM33" s="88">
        <f aca="true" t="shared" si="61" ref="AM33:AM44">K33+R33+AJ33+Y33+AF33</f>
        <v>618.6299999999999</v>
      </c>
      <c r="AN33" s="59">
        <v>802</v>
      </c>
      <c r="AO33" s="59">
        <v>656</v>
      </c>
      <c r="AP33" s="75">
        <f t="shared" si="51"/>
        <v>125.93999999999994</v>
      </c>
      <c r="AQ33" s="95">
        <v>31</v>
      </c>
    </row>
    <row r="34" spans="1:43" ht="12.75" customHeight="1">
      <c r="A34" s="31" t="s">
        <v>62</v>
      </c>
      <c r="B34" s="41">
        <v>0.8</v>
      </c>
      <c r="C34" s="41">
        <v>0.8</v>
      </c>
      <c r="D34" s="42">
        <v>13215</v>
      </c>
      <c r="E34" s="42">
        <v>5599</v>
      </c>
      <c r="F34" s="33">
        <v>750</v>
      </c>
      <c r="G34" s="33">
        <v>950</v>
      </c>
      <c r="H34" s="43">
        <f t="shared" si="52"/>
        <v>1523.03</v>
      </c>
      <c r="I34" s="43">
        <f t="shared" si="53"/>
        <v>1218.42</v>
      </c>
      <c r="J34" s="58">
        <f t="shared" si="54"/>
        <v>0</v>
      </c>
      <c r="K34" s="54">
        <f t="shared" si="55"/>
        <v>304.6099999999999</v>
      </c>
      <c r="L34" s="42">
        <v>2</v>
      </c>
      <c r="M34" s="42">
        <v>88</v>
      </c>
      <c r="N34" s="59">
        <f>L34*100</f>
        <v>200</v>
      </c>
      <c r="O34" s="59">
        <f>N34-M34</f>
        <v>112</v>
      </c>
      <c r="P34" s="43">
        <f>ROUND(O34*750/10000,2)</f>
        <v>8.4</v>
      </c>
      <c r="Q34" s="43">
        <f>ROUND(P34*C34,2)</f>
        <v>6.72</v>
      </c>
      <c r="R34" s="69">
        <f>P34-Q34</f>
        <v>1.6800000000000006</v>
      </c>
      <c r="S34" s="42">
        <v>3</v>
      </c>
      <c r="T34" s="42">
        <v>458</v>
      </c>
      <c r="U34" s="70">
        <f aca="true" t="shared" si="62" ref="U34:U44">S34*200</f>
        <v>600</v>
      </c>
      <c r="V34" s="69">
        <f aca="true" t="shared" si="63" ref="V34:V44">U34-T34</f>
        <v>142</v>
      </c>
      <c r="W34" s="71">
        <f aca="true" t="shared" si="64" ref="W34:W44">ROUND(V34*750/10000,2)</f>
        <v>10.65</v>
      </c>
      <c r="X34" s="71">
        <f aca="true" t="shared" si="65" ref="X34:X44">ROUND(W34*C34,2)</f>
        <v>8.52</v>
      </c>
      <c r="Y34" s="74">
        <f aca="true" t="shared" si="66" ref="Y34:Y44">W34-X34</f>
        <v>2.130000000000001</v>
      </c>
      <c r="Z34" s="42">
        <v>3</v>
      </c>
      <c r="AA34" s="42">
        <v>611</v>
      </c>
      <c r="AB34" s="59">
        <f aca="true" t="shared" si="67" ref="AB34:AB44">Z34*300</f>
        <v>900</v>
      </c>
      <c r="AC34" s="59">
        <f aca="true" t="shared" si="68" ref="AC34:AC44">AB34-AA34</f>
        <v>289</v>
      </c>
      <c r="AD34" s="71">
        <f aca="true" t="shared" si="69" ref="AD34:AD44">ROUND(AC34*950/10000,2)</f>
        <v>27.46</v>
      </c>
      <c r="AE34" s="71">
        <f aca="true" t="shared" si="70" ref="AE34:AE44">ROUND(AD34*C34,2)</f>
        <v>21.97</v>
      </c>
      <c r="AF34" s="74">
        <f aca="true" t="shared" si="71" ref="AF34:AF44">AD34-AE34</f>
        <v>5.490000000000002</v>
      </c>
      <c r="AG34" s="87">
        <v>702</v>
      </c>
      <c r="AH34" s="74">
        <f t="shared" si="56"/>
        <v>28.08</v>
      </c>
      <c r="AI34" s="74">
        <f t="shared" si="57"/>
        <v>22.46</v>
      </c>
      <c r="AJ34" s="74">
        <f t="shared" si="58"/>
        <v>5.619999999999997</v>
      </c>
      <c r="AK34" s="88">
        <f t="shared" si="59"/>
        <v>1597.6200000000001</v>
      </c>
      <c r="AL34" s="69">
        <f t="shared" si="60"/>
        <v>1278.0900000000001</v>
      </c>
      <c r="AM34" s="88">
        <f t="shared" si="61"/>
        <v>319.5299999999999</v>
      </c>
      <c r="AN34" s="59">
        <v>1124</v>
      </c>
      <c r="AO34" s="59">
        <v>919</v>
      </c>
      <c r="AP34" s="75">
        <f t="shared" si="51"/>
        <v>154.09000000000015</v>
      </c>
      <c r="AQ34" s="95">
        <v>38</v>
      </c>
    </row>
    <row r="35" spans="1:43" ht="12.75" customHeight="1">
      <c r="A35" s="31" t="s">
        <v>63</v>
      </c>
      <c r="B35" s="41">
        <v>0.8</v>
      </c>
      <c r="C35" s="41">
        <v>0.9</v>
      </c>
      <c r="D35" s="42">
        <v>6022</v>
      </c>
      <c r="E35" s="42">
        <v>2427</v>
      </c>
      <c r="F35" s="33">
        <v>750</v>
      </c>
      <c r="G35" s="33">
        <v>950</v>
      </c>
      <c r="H35" s="43">
        <f t="shared" si="52"/>
        <v>682.22</v>
      </c>
      <c r="I35" s="43">
        <f t="shared" si="53"/>
        <v>579.57</v>
      </c>
      <c r="J35" s="58">
        <f t="shared" si="54"/>
        <v>33.8</v>
      </c>
      <c r="K35" s="54">
        <f t="shared" si="55"/>
        <v>102.64999999999998</v>
      </c>
      <c r="L35" s="42">
        <v>6</v>
      </c>
      <c r="M35" s="42">
        <v>331</v>
      </c>
      <c r="N35" s="59">
        <f aca="true" t="shared" si="72" ref="N35:N44">L35*100</f>
        <v>600</v>
      </c>
      <c r="O35" s="59">
        <f aca="true" t="shared" si="73" ref="O35:O44">N35-M35</f>
        <v>269</v>
      </c>
      <c r="P35" s="43">
        <f aca="true" t="shared" si="74" ref="P35:P44">ROUND(O35*750/10000,2)</f>
        <v>20.18</v>
      </c>
      <c r="Q35" s="43">
        <f aca="true" t="shared" si="75" ref="Q35:Q44">ROUND(P35*C35,2)</f>
        <v>18.16</v>
      </c>
      <c r="R35" s="69">
        <f aca="true" t="shared" si="76" ref="R35:R44">P35-Q35</f>
        <v>2.0199999999999996</v>
      </c>
      <c r="S35" s="42">
        <v>3</v>
      </c>
      <c r="T35" s="42">
        <v>402</v>
      </c>
      <c r="U35" s="70">
        <f t="shared" si="62"/>
        <v>600</v>
      </c>
      <c r="V35" s="69">
        <f t="shared" si="63"/>
        <v>198</v>
      </c>
      <c r="W35" s="71">
        <f t="shared" si="64"/>
        <v>14.85</v>
      </c>
      <c r="X35" s="71">
        <f t="shared" si="65"/>
        <v>13.37</v>
      </c>
      <c r="Y35" s="74">
        <f t="shared" si="66"/>
        <v>1.4800000000000004</v>
      </c>
      <c r="Z35" s="42">
        <v>4</v>
      </c>
      <c r="AA35" s="42">
        <v>612</v>
      </c>
      <c r="AB35" s="59">
        <f t="shared" si="67"/>
        <v>1200</v>
      </c>
      <c r="AC35" s="59">
        <f t="shared" si="68"/>
        <v>588</v>
      </c>
      <c r="AD35" s="71">
        <f t="shared" si="69"/>
        <v>55.86</v>
      </c>
      <c r="AE35" s="71">
        <f t="shared" si="70"/>
        <v>50.27</v>
      </c>
      <c r="AF35" s="74">
        <f t="shared" si="71"/>
        <v>5.589999999999996</v>
      </c>
      <c r="AG35" s="87">
        <v>751</v>
      </c>
      <c r="AH35" s="74">
        <f t="shared" si="56"/>
        <v>30.04</v>
      </c>
      <c r="AI35" s="74">
        <f t="shared" si="57"/>
        <v>24.03</v>
      </c>
      <c r="AJ35" s="74">
        <f t="shared" si="58"/>
        <v>6.009999999999998</v>
      </c>
      <c r="AK35" s="88">
        <f t="shared" si="59"/>
        <v>803.15</v>
      </c>
      <c r="AL35" s="69">
        <f t="shared" si="60"/>
        <v>685.4</v>
      </c>
      <c r="AM35" s="88">
        <f t="shared" si="61"/>
        <v>117.74999999999997</v>
      </c>
      <c r="AN35" s="59">
        <v>641</v>
      </c>
      <c r="AO35" s="59">
        <v>524</v>
      </c>
      <c r="AP35" s="75">
        <f t="shared" si="51"/>
        <v>44.39999999999998</v>
      </c>
      <c r="AQ35" s="95">
        <v>11</v>
      </c>
    </row>
    <row r="36" spans="1:43" ht="12.75" customHeight="1">
      <c r="A36" s="31" t="s">
        <v>64</v>
      </c>
      <c r="B36" s="41">
        <v>0.8</v>
      </c>
      <c r="C36" s="41">
        <v>0.9</v>
      </c>
      <c r="D36" s="42">
        <v>10566</v>
      </c>
      <c r="E36" s="42">
        <v>4512</v>
      </c>
      <c r="F36" s="33">
        <v>750</v>
      </c>
      <c r="G36" s="33">
        <v>950</v>
      </c>
      <c r="H36" s="43">
        <f t="shared" si="52"/>
        <v>1221.09</v>
      </c>
      <c r="I36" s="43">
        <f t="shared" si="53"/>
        <v>1037.18</v>
      </c>
      <c r="J36" s="58">
        <f t="shared" si="54"/>
        <v>60.31</v>
      </c>
      <c r="K36" s="54">
        <f t="shared" si="55"/>
        <v>183.90999999999985</v>
      </c>
      <c r="L36" s="42">
        <v>2</v>
      </c>
      <c r="M36" s="42">
        <v>178</v>
      </c>
      <c r="N36" s="59">
        <f t="shared" si="72"/>
        <v>200</v>
      </c>
      <c r="O36" s="59">
        <f t="shared" si="73"/>
        <v>22</v>
      </c>
      <c r="P36" s="43">
        <f t="shared" si="74"/>
        <v>1.65</v>
      </c>
      <c r="Q36" s="43">
        <f t="shared" si="75"/>
        <v>1.49</v>
      </c>
      <c r="R36" s="69">
        <f t="shared" si="76"/>
        <v>0.15999999999999992</v>
      </c>
      <c r="S36" s="42">
        <v>4</v>
      </c>
      <c r="T36" s="42">
        <v>579</v>
      </c>
      <c r="U36" s="70">
        <f t="shared" si="62"/>
        <v>800</v>
      </c>
      <c r="V36" s="69">
        <f t="shared" si="63"/>
        <v>221</v>
      </c>
      <c r="W36" s="71">
        <f t="shared" si="64"/>
        <v>16.58</v>
      </c>
      <c r="X36" s="71">
        <f t="shared" si="65"/>
        <v>14.92</v>
      </c>
      <c r="Y36" s="74">
        <f t="shared" si="66"/>
        <v>1.6599999999999984</v>
      </c>
      <c r="Z36" s="42">
        <v>4</v>
      </c>
      <c r="AA36" s="42">
        <v>358</v>
      </c>
      <c r="AB36" s="59">
        <f t="shared" si="67"/>
        <v>1200</v>
      </c>
      <c r="AC36" s="59">
        <f t="shared" si="68"/>
        <v>842</v>
      </c>
      <c r="AD36" s="71">
        <f t="shared" si="69"/>
        <v>79.99</v>
      </c>
      <c r="AE36" s="71">
        <f t="shared" si="70"/>
        <v>71.99</v>
      </c>
      <c r="AF36" s="74">
        <f t="shared" si="71"/>
        <v>8</v>
      </c>
      <c r="AG36" s="87">
        <v>3007</v>
      </c>
      <c r="AH36" s="74">
        <f t="shared" si="56"/>
        <v>120.28</v>
      </c>
      <c r="AI36" s="74">
        <f t="shared" si="57"/>
        <v>96.22</v>
      </c>
      <c r="AJ36" s="74">
        <f t="shared" si="58"/>
        <v>24.060000000000002</v>
      </c>
      <c r="AK36" s="88">
        <f t="shared" si="59"/>
        <v>1439.59</v>
      </c>
      <c r="AL36" s="69">
        <f t="shared" si="60"/>
        <v>1221.8000000000002</v>
      </c>
      <c r="AM36" s="88">
        <f t="shared" si="61"/>
        <v>217.78999999999985</v>
      </c>
      <c r="AN36" s="59">
        <v>1116</v>
      </c>
      <c r="AO36" s="59">
        <v>913</v>
      </c>
      <c r="AP36" s="75">
        <f t="shared" si="51"/>
        <v>105.80000000000018</v>
      </c>
      <c r="AQ36" s="95">
        <v>26</v>
      </c>
    </row>
    <row r="37" spans="1:43" ht="12.75" customHeight="1">
      <c r="A37" s="31" t="s">
        <v>65</v>
      </c>
      <c r="B37" s="41">
        <v>0.8</v>
      </c>
      <c r="C37" s="41">
        <v>0.9</v>
      </c>
      <c r="D37" s="42">
        <v>23862</v>
      </c>
      <c r="E37" s="42">
        <v>10273</v>
      </c>
      <c r="F37" s="33">
        <v>750</v>
      </c>
      <c r="G37" s="33">
        <v>950</v>
      </c>
      <c r="H37" s="43">
        <f t="shared" si="52"/>
        <v>2765.59</v>
      </c>
      <c r="I37" s="43">
        <f t="shared" si="53"/>
        <v>2349.01</v>
      </c>
      <c r="J37" s="58">
        <f t="shared" si="54"/>
        <v>136.54</v>
      </c>
      <c r="K37" s="54">
        <f t="shared" si="55"/>
        <v>416.5799999999999</v>
      </c>
      <c r="L37" s="42">
        <v>20</v>
      </c>
      <c r="M37" s="42">
        <v>274</v>
      </c>
      <c r="N37" s="59">
        <f t="shared" si="72"/>
        <v>2000</v>
      </c>
      <c r="O37" s="59">
        <f t="shared" si="73"/>
        <v>1726</v>
      </c>
      <c r="P37" s="43">
        <f t="shared" si="74"/>
        <v>129.45</v>
      </c>
      <c r="Q37" s="43">
        <f t="shared" si="75"/>
        <v>116.51</v>
      </c>
      <c r="R37" s="69">
        <f t="shared" si="76"/>
        <v>12.939999999999984</v>
      </c>
      <c r="S37" s="42">
        <v>2</v>
      </c>
      <c r="T37" s="42">
        <v>302</v>
      </c>
      <c r="U37" s="70">
        <f t="shared" si="62"/>
        <v>400</v>
      </c>
      <c r="V37" s="69">
        <f t="shared" si="63"/>
        <v>98</v>
      </c>
      <c r="W37" s="71">
        <f t="shared" si="64"/>
        <v>7.35</v>
      </c>
      <c r="X37" s="71">
        <f t="shared" si="65"/>
        <v>6.62</v>
      </c>
      <c r="Y37" s="74">
        <f t="shared" si="66"/>
        <v>0.7299999999999995</v>
      </c>
      <c r="Z37" s="42">
        <v>6</v>
      </c>
      <c r="AA37" s="42">
        <v>1222</v>
      </c>
      <c r="AB37" s="59">
        <f t="shared" si="67"/>
        <v>1800</v>
      </c>
      <c r="AC37" s="59">
        <f t="shared" si="68"/>
        <v>578</v>
      </c>
      <c r="AD37" s="71">
        <f t="shared" si="69"/>
        <v>54.91</v>
      </c>
      <c r="AE37" s="71">
        <f t="shared" si="70"/>
        <v>49.42</v>
      </c>
      <c r="AF37" s="74">
        <f t="shared" si="71"/>
        <v>5.489999999999995</v>
      </c>
      <c r="AG37" s="87">
        <v>5862</v>
      </c>
      <c r="AH37" s="74">
        <f t="shared" si="56"/>
        <v>234.48</v>
      </c>
      <c r="AI37" s="74">
        <f t="shared" si="57"/>
        <v>187.58</v>
      </c>
      <c r="AJ37" s="74">
        <f t="shared" si="58"/>
        <v>46.89999999999998</v>
      </c>
      <c r="AK37" s="88">
        <f t="shared" si="59"/>
        <v>3191.7799999999997</v>
      </c>
      <c r="AL37" s="69">
        <f t="shared" si="60"/>
        <v>2709.1400000000003</v>
      </c>
      <c r="AM37" s="88">
        <f t="shared" si="61"/>
        <v>482.63999999999993</v>
      </c>
      <c r="AN37" s="59">
        <v>2460</v>
      </c>
      <c r="AO37" s="59">
        <v>2011</v>
      </c>
      <c r="AP37" s="75">
        <f t="shared" si="51"/>
        <v>249.14000000000033</v>
      </c>
      <c r="AQ37" s="95">
        <v>62</v>
      </c>
    </row>
    <row r="38" spans="1:43" ht="12.75" customHeight="1">
      <c r="A38" s="31" t="s">
        <v>66</v>
      </c>
      <c r="B38" s="41">
        <v>0.8</v>
      </c>
      <c r="C38" s="41">
        <v>0.8</v>
      </c>
      <c r="D38" s="42">
        <v>36433</v>
      </c>
      <c r="E38" s="42">
        <v>12171</v>
      </c>
      <c r="F38" s="33">
        <v>750</v>
      </c>
      <c r="G38" s="33">
        <v>950</v>
      </c>
      <c r="H38" s="43">
        <f t="shared" si="52"/>
        <v>3888.72</v>
      </c>
      <c r="I38" s="43">
        <f t="shared" si="53"/>
        <v>3110.98</v>
      </c>
      <c r="J38" s="58">
        <f t="shared" si="54"/>
        <v>0</v>
      </c>
      <c r="K38" s="54">
        <f t="shared" si="55"/>
        <v>777.7399999999998</v>
      </c>
      <c r="L38" s="42">
        <v>39</v>
      </c>
      <c r="M38" s="42">
        <v>969</v>
      </c>
      <c r="N38" s="59">
        <f t="shared" si="72"/>
        <v>3900</v>
      </c>
      <c r="O38" s="59">
        <f t="shared" si="73"/>
        <v>2931</v>
      </c>
      <c r="P38" s="43">
        <f t="shared" si="74"/>
        <v>219.83</v>
      </c>
      <c r="Q38" s="43">
        <f t="shared" si="75"/>
        <v>175.86</v>
      </c>
      <c r="R38" s="69">
        <f t="shared" si="76"/>
        <v>43.97</v>
      </c>
      <c r="S38" s="42">
        <v>6</v>
      </c>
      <c r="T38" s="42">
        <v>991</v>
      </c>
      <c r="U38" s="70">
        <f t="shared" si="62"/>
        <v>1200</v>
      </c>
      <c r="V38" s="69">
        <f t="shared" si="63"/>
        <v>209</v>
      </c>
      <c r="W38" s="71">
        <f t="shared" si="64"/>
        <v>15.68</v>
      </c>
      <c r="X38" s="71">
        <f t="shared" si="65"/>
        <v>12.54</v>
      </c>
      <c r="Y38" s="74">
        <f t="shared" si="66"/>
        <v>3.1400000000000006</v>
      </c>
      <c r="Z38" s="42">
        <v>13</v>
      </c>
      <c r="AA38" s="42">
        <v>2021</v>
      </c>
      <c r="AB38" s="59">
        <f t="shared" si="67"/>
        <v>3900</v>
      </c>
      <c r="AC38" s="59">
        <f t="shared" si="68"/>
        <v>1879</v>
      </c>
      <c r="AD38" s="71">
        <f t="shared" si="69"/>
        <v>178.51</v>
      </c>
      <c r="AE38" s="71">
        <f t="shared" si="70"/>
        <v>142.81</v>
      </c>
      <c r="AF38" s="74">
        <f t="shared" si="71"/>
        <v>35.69999999999999</v>
      </c>
      <c r="AG38" s="87">
        <v>6179</v>
      </c>
      <c r="AH38" s="74">
        <f t="shared" si="56"/>
        <v>247.16</v>
      </c>
      <c r="AI38" s="74">
        <f t="shared" si="57"/>
        <v>197.73</v>
      </c>
      <c r="AJ38" s="74">
        <f t="shared" si="58"/>
        <v>49.43000000000001</v>
      </c>
      <c r="AK38" s="88">
        <f t="shared" si="59"/>
        <v>4549.900000000001</v>
      </c>
      <c r="AL38" s="69">
        <f t="shared" si="60"/>
        <v>3639.92</v>
      </c>
      <c r="AM38" s="88">
        <f t="shared" si="61"/>
        <v>909.9799999999998</v>
      </c>
      <c r="AN38" s="59">
        <v>3200</v>
      </c>
      <c r="AO38" s="59">
        <v>2617</v>
      </c>
      <c r="AP38" s="75">
        <f t="shared" si="51"/>
        <v>439.9200000000001</v>
      </c>
      <c r="AQ38" s="95">
        <v>110</v>
      </c>
    </row>
    <row r="39" spans="1:43" ht="12.75" customHeight="1">
      <c r="A39" s="31" t="s">
        <v>67</v>
      </c>
      <c r="B39" s="41">
        <v>0.8</v>
      </c>
      <c r="C39" s="41">
        <v>0.8</v>
      </c>
      <c r="D39" s="42">
        <v>28949</v>
      </c>
      <c r="E39" s="42">
        <v>10101</v>
      </c>
      <c r="F39" s="33">
        <v>750</v>
      </c>
      <c r="G39" s="33">
        <v>950</v>
      </c>
      <c r="H39" s="43">
        <f t="shared" si="52"/>
        <v>3130.77</v>
      </c>
      <c r="I39" s="43">
        <f t="shared" si="53"/>
        <v>2504.62</v>
      </c>
      <c r="J39" s="58">
        <f t="shared" si="54"/>
        <v>0</v>
      </c>
      <c r="K39" s="54">
        <f t="shared" si="55"/>
        <v>626.1500000000001</v>
      </c>
      <c r="L39" s="42">
        <v>28</v>
      </c>
      <c r="M39" s="42">
        <v>821</v>
      </c>
      <c r="N39" s="59">
        <f t="shared" si="72"/>
        <v>2800</v>
      </c>
      <c r="O39" s="59">
        <f t="shared" si="73"/>
        <v>1979</v>
      </c>
      <c r="P39" s="43">
        <f t="shared" si="74"/>
        <v>148.43</v>
      </c>
      <c r="Q39" s="43">
        <f t="shared" si="75"/>
        <v>118.74</v>
      </c>
      <c r="R39" s="69">
        <f t="shared" si="76"/>
        <v>29.690000000000012</v>
      </c>
      <c r="S39" s="42">
        <v>12</v>
      </c>
      <c r="T39" s="42">
        <v>1653</v>
      </c>
      <c r="U39" s="70">
        <f t="shared" si="62"/>
        <v>2400</v>
      </c>
      <c r="V39" s="69">
        <f t="shared" si="63"/>
        <v>747</v>
      </c>
      <c r="W39" s="71">
        <f t="shared" si="64"/>
        <v>56.03</v>
      </c>
      <c r="X39" s="71">
        <f t="shared" si="65"/>
        <v>44.82</v>
      </c>
      <c r="Y39" s="74">
        <f t="shared" si="66"/>
        <v>11.21</v>
      </c>
      <c r="Z39" s="42">
        <v>6</v>
      </c>
      <c r="AA39" s="42">
        <v>1059</v>
      </c>
      <c r="AB39" s="59">
        <f t="shared" si="67"/>
        <v>1800</v>
      </c>
      <c r="AC39" s="59">
        <f t="shared" si="68"/>
        <v>741</v>
      </c>
      <c r="AD39" s="71">
        <f t="shared" si="69"/>
        <v>70.4</v>
      </c>
      <c r="AE39" s="71">
        <f t="shared" si="70"/>
        <v>56.32</v>
      </c>
      <c r="AF39" s="74">
        <f t="shared" si="71"/>
        <v>14.080000000000005</v>
      </c>
      <c r="AG39" s="87">
        <v>4606</v>
      </c>
      <c r="AH39" s="74">
        <f t="shared" si="56"/>
        <v>184.24</v>
      </c>
      <c r="AI39" s="74">
        <f t="shared" si="57"/>
        <v>147.39</v>
      </c>
      <c r="AJ39" s="74">
        <f t="shared" si="58"/>
        <v>36.85000000000002</v>
      </c>
      <c r="AK39" s="88">
        <f t="shared" si="59"/>
        <v>3589.87</v>
      </c>
      <c r="AL39" s="69">
        <f t="shared" si="60"/>
        <v>2871.8900000000003</v>
      </c>
      <c r="AM39" s="88">
        <f t="shared" si="61"/>
        <v>717.9800000000002</v>
      </c>
      <c r="AN39" s="59">
        <v>2509</v>
      </c>
      <c r="AO39" s="59">
        <v>2052</v>
      </c>
      <c r="AP39" s="75">
        <f t="shared" si="51"/>
        <v>362.8900000000003</v>
      </c>
      <c r="AQ39" s="95">
        <v>91</v>
      </c>
    </row>
    <row r="40" spans="1:43" ht="12.75" customHeight="1">
      <c r="A40" s="31" t="s">
        <v>68</v>
      </c>
      <c r="B40" s="41">
        <v>0.8</v>
      </c>
      <c r="C40" s="41">
        <v>0.9</v>
      </c>
      <c r="D40" s="42">
        <v>24631</v>
      </c>
      <c r="E40" s="42">
        <v>12094</v>
      </c>
      <c r="F40" s="33">
        <v>750</v>
      </c>
      <c r="G40" s="33">
        <v>950</v>
      </c>
      <c r="H40" s="43">
        <f t="shared" si="52"/>
        <v>2996.26</v>
      </c>
      <c r="I40" s="43">
        <f t="shared" si="53"/>
        <v>2543.9</v>
      </c>
      <c r="J40" s="58">
        <f t="shared" si="54"/>
        <v>146.9</v>
      </c>
      <c r="K40" s="54">
        <f t="shared" si="55"/>
        <v>452.3600000000001</v>
      </c>
      <c r="L40" s="42">
        <v>26</v>
      </c>
      <c r="M40" s="42">
        <v>365</v>
      </c>
      <c r="N40" s="59">
        <f t="shared" si="72"/>
        <v>2600</v>
      </c>
      <c r="O40" s="59">
        <f t="shared" si="73"/>
        <v>2235</v>
      </c>
      <c r="P40" s="43">
        <f t="shared" si="74"/>
        <v>167.63</v>
      </c>
      <c r="Q40" s="43">
        <f t="shared" si="75"/>
        <v>150.87</v>
      </c>
      <c r="R40" s="69">
        <f t="shared" si="76"/>
        <v>16.75999999999999</v>
      </c>
      <c r="S40" s="42">
        <v>2</v>
      </c>
      <c r="T40" s="42">
        <v>319</v>
      </c>
      <c r="U40" s="70">
        <f t="shared" si="62"/>
        <v>400</v>
      </c>
      <c r="V40" s="69">
        <f t="shared" si="63"/>
        <v>81</v>
      </c>
      <c r="W40" s="71">
        <f t="shared" si="64"/>
        <v>6.08</v>
      </c>
      <c r="X40" s="71">
        <f t="shared" si="65"/>
        <v>5.47</v>
      </c>
      <c r="Y40" s="74">
        <f t="shared" si="66"/>
        <v>0.6100000000000003</v>
      </c>
      <c r="Z40" s="42">
        <v>7</v>
      </c>
      <c r="AA40" s="42">
        <v>1397</v>
      </c>
      <c r="AB40" s="59">
        <f t="shared" si="67"/>
        <v>2100</v>
      </c>
      <c r="AC40" s="59">
        <f t="shared" si="68"/>
        <v>703</v>
      </c>
      <c r="AD40" s="71">
        <f t="shared" si="69"/>
        <v>66.79</v>
      </c>
      <c r="AE40" s="71">
        <f t="shared" si="70"/>
        <v>60.11</v>
      </c>
      <c r="AF40" s="74">
        <f t="shared" si="71"/>
        <v>6.680000000000007</v>
      </c>
      <c r="AG40" s="87">
        <v>2351</v>
      </c>
      <c r="AH40" s="74">
        <f t="shared" si="56"/>
        <v>94.04</v>
      </c>
      <c r="AI40" s="74">
        <f t="shared" si="57"/>
        <v>75.23</v>
      </c>
      <c r="AJ40" s="74">
        <f t="shared" si="58"/>
        <v>18.810000000000002</v>
      </c>
      <c r="AK40" s="88">
        <f t="shared" si="59"/>
        <v>3330.8</v>
      </c>
      <c r="AL40" s="69">
        <f t="shared" si="60"/>
        <v>2835.58</v>
      </c>
      <c r="AM40" s="88">
        <f t="shared" si="61"/>
        <v>495.22000000000014</v>
      </c>
      <c r="AN40" s="59">
        <v>2576</v>
      </c>
      <c r="AO40" s="59">
        <v>2106</v>
      </c>
      <c r="AP40" s="75">
        <f t="shared" si="51"/>
        <v>259.5799999999999</v>
      </c>
      <c r="AQ40" s="95">
        <v>65</v>
      </c>
    </row>
    <row r="41" spans="1:43" ht="12.75" customHeight="1">
      <c r="A41" s="31" t="s">
        <v>69</v>
      </c>
      <c r="B41" s="41">
        <v>0.8</v>
      </c>
      <c r="C41" s="41">
        <v>0.9</v>
      </c>
      <c r="D41" s="42">
        <v>13305</v>
      </c>
      <c r="E41" s="42">
        <v>5890</v>
      </c>
      <c r="F41" s="33">
        <v>750</v>
      </c>
      <c r="G41" s="33">
        <v>950</v>
      </c>
      <c r="H41" s="43">
        <f t="shared" si="52"/>
        <v>1557.43</v>
      </c>
      <c r="I41" s="43">
        <f t="shared" si="53"/>
        <v>1322.72</v>
      </c>
      <c r="J41" s="58">
        <f t="shared" si="54"/>
        <v>76.78</v>
      </c>
      <c r="K41" s="54">
        <f t="shared" si="55"/>
        <v>234.71000000000004</v>
      </c>
      <c r="L41" s="42">
        <v>2</v>
      </c>
      <c r="M41" s="42">
        <v>176</v>
      </c>
      <c r="N41" s="59">
        <f t="shared" si="72"/>
        <v>200</v>
      </c>
      <c r="O41" s="59">
        <f t="shared" si="73"/>
        <v>24</v>
      </c>
      <c r="P41" s="43">
        <f t="shared" si="74"/>
        <v>1.8</v>
      </c>
      <c r="Q41" s="43">
        <f t="shared" si="75"/>
        <v>1.62</v>
      </c>
      <c r="R41" s="69">
        <f t="shared" si="76"/>
        <v>0.17999999999999994</v>
      </c>
      <c r="S41" s="42">
        <v>3</v>
      </c>
      <c r="T41" s="42">
        <v>469</v>
      </c>
      <c r="U41" s="70">
        <f t="shared" si="62"/>
        <v>600</v>
      </c>
      <c r="V41" s="69">
        <f t="shared" si="63"/>
        <v>131</v>
      </c>
      <c r="W41" s="71">
        <f t="shared" si="64"/>
        <v>9.83</v>
      </c>
      <c r="X41" s="71">
        <f t="shared" si="65"/>
        <v>8.85</v>
      </c>
      <c r="Y41" s="74">
        <f t="shared" si="66"/>
        <v>0.9800000000000004</v>
      </c>
      <c r="Z41" s="42">
        <v>10</v>
      </c>
      <c r="AA41" s="42">
        <v>1447</v>
      </c>
      <c r="AB41" s="59">
        <f t="shared" si="67"/>
        <v>3000</v>
      </c>
      <c r="AC41" s="59">
        <f t="shared" si="68"/>
        <v>1553</v>
      </c>
      <c r="AD41" s="71">
        <f t="shared" si="69"/>
        <v>147.54</v>
      </c>
      <c r="AE41" s="71">
        <f t="shared" si="70"/>
        <v>132.79</v>
      </c>
      <c r="AF41" s="74">
        <f t="shared" si="71"/>
        <v>14.75</v>
      </c>
      <c r="AG41" s="87">
        <v>1202</v>
      </c>
      <c r="AH41" s="74">
        <f t="shared" si="56"/>
        <v>48.08</v>
      </c>
      <c r="AI41" s="74">
        <f t="shared" si="57"/>
        <v>38.46</v>
      </c>
      <c r="AJ41" s="74">
        <f t="shared" si="58"/>
        <v>9.619999999999997</v>
      </c>
      <c r="AK41" s="88">
        <f t="shared" si="59"/>
        <v>1764.6799999999998</v>
      </c>
      <c r="AL41" s="69">
        <f t="shared" si="60"/>
        <v>1504.4399999999998</v>
      </c>
      <c r="AM41" s="88">
        <f t="shared" si="61"/>
        <v>260.24</v>
      </c>
      <c r="AN41" s="59">
        <v>1377</v>
      </c>
      <c r="AO41" s="59">
        <v>1126</v>
      </c>
      <c r="AP41" s="75">
        <f t="shared" si="51"/>
        <v>127.43999999999983</v>
      </c>
      <c r="AQ41" s="95">
        <v>32</v>
      </c>
    </row>
    <row r="42" spans="1:43" ht="12.75" customHeight="1">
      <c r="A42" s="31" t="s">
        <v>70</v>
      </c>
      <c r="B42" s="41">
        <v>0.8</v>
      </c>
      <c r="C42" s="41">
        <v>0.9</v>
      </c>
      <c r="D42" s="42">
        <v>9041</v>
      </c>
      <c r="E42" s="42">
        <v>3753</v>
      </c>
      <c r="F42" s="33">
        <v>750</v>
      </c>
      <c r="G42" s="33">
        <v>950</v>
      </c>
      <c r="H42" s="43">
        <f t="shared" si="52"/>
        <v>1034.61</v>
      </c>
      <c r="I42" s="43">
        <f t="shared" si="53"/>
        <v>878.86</v>
      </c>
      <c r="J42" s="58">
        <f t="shared" si="54"/>
        <v>51.18</v>
      </c>
      <c r="K42" s="54">
        <f t="shared" si="55"/>
        <v>155.7499999999999</v>
      </c>
      <c r="L42" s="42">
        <v>18</v>
      </c>
      <c r="M42" s="42">
        <v>231</v>
      </c>
      <c r="N42" s="59">
        <f t="shared" si="72"/>
        <v>1800</v>
      </c>
      <c r="O42" s="59">
        <f t="shared" si="73"/>
        <v>1569</v>
      </c>
      <c r="P42" s="43">
        <f t="shared" si="74"/>
        <v>117.68</v>
      </c>
      <c r="Q42" s="43">
        <f t="shared" si="75"/>
        <v>105.91</v>
      </c>
      <c r="R42" s="69">
        <f t="shared" si="76"/>
        <v>11.77000000000001</v>
      </c>
      <c r="S42" s="42">
        <v>5</v>
      </c>
      <c r="T42" s="42">
        <v>634</v>
      </c>
      <c r="U42" s="70">
        <f t="shared" si="62"/>
        <v>1000</v>
      </c>
      <c r="V42" s="69">
        <f t="shared" si="63"/>
        <v>366</v>
      </c>
      <c r="W42" s="71">
        <f t="shared" si="64"/>
        <v>27.45</v>
      </c>
      <c r="X42" s="71">
        <f t="shared" si="65"/>
        <v>24.71</v>
      </c>
      <c r="Y42" s="74">
        <f t="shared" si="66"/>
        <v>2.7399999999999984</v>
      </c>
      <c r="Z42" s="42">
        <v>3</v>
      </c>
      <c r="AA42" s="42">
        <v>557</v>
      </c>
      <c r="AB42" s="59">
        <f t="shared" si="67"/>
        <v>900</v>
      </c>
      <c r="AC42" s="59">
        <f t="shared" si="68"/>
        <v>343</v>
      </c>
      <c r="AD42" s="71">
        <f t="shared" si="69"/>
        <v>32.59</v>
      </c>
      <c r="AE42" s="71">
        <f t="shared" si="70"/>
        <v>29.33</v>
      </c>
      <c r="AF42" s="74">
        <f t="shared" si="71"/>
        <v>3.260000000000005</v>
      </c>
      <c r="AG42" s="87">
        <v>1885</v>
      </c>
      <c r="AH42" s="74">
        <f t="shared" si="56"/>
        <v>75.4</v>
      </c>
      <c r="AI42" s="74">
        <f t="shared" si="57"/>
        <v>60.32</v>
      </c>
      <c r="AJ42" s="74">
        <f t="shared" si="58"/>
        <v>15.080000000000005</v>
      </c>
      <c r="AK42" s="88">
        <f t="shared" si="59"/>
        <v>1287.73</v>
      </c>
      <c r="AL42" s="69">
        <f t="shared" si="60"/>
        <v>1099.1299999999999</v>
      </c>
      <c r="AM42" s="88">
        <f t="shared" si="61"/>
        <v>188.5999999999999</v>
      </c>
      <c r="AN42" s="59">
        <v>990</v>
      </c>
      <c r="AO42" s="59">
        <v>809</v>
      </c>
      <c r="AP42" s="75">
        <f t="shared" si="51"/>
        <v>109.12999999999988</v>
      </c>
      <c r="AQ42" s="95">
        <v>27</v>
      </c>
    </row>
    <row r="43" spans="1:43" ht="12.75" customHeight="1">
      <c r="A43" s="31" t="s">
        <v>71</v>
      </c>
      <c r="B43" s="41">
        <v>0.8</v>
      </c>
      <c r="C43" s="41">
        <v>0.9</v>
      </c>
      <c r="D43" s="42">
        <v>9200</v>
      </c>
      <c r="E43" s="42">
        <v>4157</v>
      </c>
      <c r="F43" s="33">
        <v>750</v>
      </c>
      <c r="G43" s="33">
        <v>950</v>
      </c>
      <c r="H43" s="43">
        <f t="shared" si="52"/>
        <v>1084.92</v>
      </c>
      <c r="I43" s="43">
        <f t="shared" si="53"/>
        <v>921.36</v>
      </c>
      <c r="J43" s="58">
        <f t="shared" si="54"/>
        <v>53.43</v>
      </c>
      <c r="K43" s="54">
        <f t="shared" si="55"/>
        <v>163.56000000000006</v>
      </c>
      <c r="L43" s="42">
        <v>8</v>
      </c>
      <c r="M43" s="42">
        <v>185</v>
      </c>
      <c r="N43" s="59">
        <f t="shared" si="72"/>
        <v>800</v>
      </c>
      <c r="O43" s="59">
        <f t="shared" si="73"/>
        <v>615</v>
      </c>
      <c r="P43" s="43">
        <f t="shared" si="74"/>
        <v>46.13</v>
      </c>
      <c r="Q43" s="43">
        <f t="shared" si="75"/>
        <v>41.52</v>
      </c>
      <c r="R43" s="69">
        <f t="shared" si="76"/>
        <v>4.609999999999999</v>
      </c>
      <c r="S43" s="42">
        <v>0</v>
      </c>
      <c r="T43" s="42">
        <v>0</v>
      </c>
      <c r="U43" s="70"/>
      <c r="V43" s="69"/>
      <c r="W43" s="71"/>
      <c r="X43" s="71"/>
      <c r="Y43" s="74"/>
      <c r="Z43" s="42">
        <v>4</v>
      </c>
      <c r="AA43" s="42">
        <v>502</v>
      </c>
      <c r="AB43" s="59">
        <f t="shared" si="67"/>
        <v>1200</v>
      </c>
      <c r="AC43" s="59">
        <f t="shared" si="68"/>
        <v>698</v>
      </c>
      <c r="AD43" s="71">
        <f t="shared" si="69"/>
        <v>66.31</v>
      </c>
      <c r="AE43" s="71">
        <f t="shared" si="70"/>
        <v>59.68</v>
      </c>
      <c r="AF43" s="74">
        <f t="shared" si="71"/>
        <v>6.630000000000003</v>
      </c>
      <c r="AG43" s="87">
        <v>2581</v>
      </c>
      <c r="AH43" s="74">
        <f t="shared" si="56"/>
        <v>103.24</v>
      </c>
      <c r="AI43" s="74">
        <f t="shared" si="57"/>
        <v>82.59</v>
      </c>
      <c r="AJ43" s="74">
        <f t="shared" si="58"/>
        <v>20.64999999999999</v>
      </c>
      <c r="AK43" s="88">
        <f t="shared" si="59"/>
        <v>1300.6000000000001</v>
      </c>
      <c r="AL43" s="69">
        <f t="shared" si="60"/>
        <v>1105.15</v>
      </c>
      <c r="AM43" s="88">
        <f t="shared" si="61"/>
        <v>195.45000000000005</v>
      </c>
      <c r="AN43" s="59">
        <v>1035</v>
      </c>
      <c r="AO43" s="59">
        <v>846</v>
      </c>
      <c r="AP43" s="75">
        <f t="shared" si="51"/>
        <v>70.15000000000009</v>
      </c>
      <c r="AQ43" s="95">
        <v>18</v>
      </c>
    </row>
    <row r="44" spans="1:43" s="1" customFormat="1" ht="12.75" customHeight="1">
      <c r="A44" s="31" t="s">
        <v>72</v>
      </c>
      <c r="B44" s="41">
        <v>0.4</v>
      </c>
      <c r="C44" s="41">
        <v>0.4</v>
      </c>
      <c r="D44" s="42">
        <v>27853</v>
      </c>
      <c r="E44" s="42">
        <v>11795</v>
      </c>
      <c r="F44" s="33">
        <v>750</v>
      </c>
      <c r="G44" s="33">
        <v>950</v>
      </c>
      <c r="H44" s="43">
        <f t="shared" si="52"/>
        <v>3209.5</v>
      </c>
      <c r="I44" s="43">
        <f t="shared" si="53"/>
        <v>1283.8</v>
      </c>
      <c r="J44" s="58">
        <f t="shared" si="54"/>
        <v>0</v>
      </c>
      <c r="K44" s="54">
        <f t="shared" si="55"/>
        <v>1925.7</v>
      </c>
      <c r="L44" s="42">
        <v>28</v>
      </c>
      <c r="M44" s="42">
        <v>872</v>
      </c>
      <c r="N44" s="59">
        <f t="shared" si="72"/>
        <v>2800</v>
      </c>
      <c r="O44" s="59">
        <f t="shared" si="73"/>
        <v>1928</v>
      </c>
      <c r="P44" s="43">
        <f t="shared" si="74"/>
        <v>144.6</v>
      </c>
      <c r="Q44" s="43">
        <f t="shared" si="75"/>
        <v>57.84</v>
      </c>
      <c r="R44" s="69">
        <f t="shared" si="76"/>
        <v>86.75999999999999</v>
      </c>
      <c r="S44" s="42">
        <v>6</v>
      </c>
      <c r="T44" s="42">
        <v>734</v>
      </c>
      <c r="U44" s="70">
        <f t="shared" si="62"/>
        <v>1200</v>
      </c>
      <c r="V44" s="69">
        <f t="shared" si="63"/>
        <v>466</v>
      </c>
      <c r="W44" s="71">
        <f t="shared" si="64"/>
        <v>34.95</v>
      </c>
      <c r="X44" s="71">
        <f t="shared" si="65"/>
        <v>13.98</v>
      </c>
      <c r="Y44" s="74">
        <f t="shared" si="66"/>
        <v>20.970000000000002</v>
      </c>
      <c r="Z44" s="42">
        <v>2</v>
      </c>
      <c r="AA44" s="42">
        <v>432</v>
      </c>
      <c r="AB44" s="59">
        <f t="shared" si="67"/>
        <v>600</v>
      </c>
      <c r="AC44" s="59">
        <f t="shared" si="68"/>
        <v>168</v>
      </c>
      <c r="AD44" s="71">
        <f t="shared" si="69"/>
        <v>15.96</v>
      </c>
      <c r="AE44" s="71">
        <f t="shared" si="70"/>
        <v>6.38</v>
      </c>
      <c r="AF44" s="74">
        <f t="shared" si="71"/>
        <v>9.580000000000002</v>
      </c>
      <c r="AG44" s="87">
        <v>2666</v>
      </c>
      <c r="AH44" s="74">
        <f t="shared" si="56"/>
        <v>106.64</v>
      </c>
      <c r="AI44" s="74">
        <f t="shared" si="57"/>
        <v>42.66</v>
      </c>
      <c r="AJ44" s="74">
        <f t="shared" si="58"/>
        <v>63.980000000000004</v>
      </c>
      <c r="AK44" s="88">
        <f t="shared" si="59"/>
        <v>3511.6499999999996</v>
      </c>
      <c r="AL44" s="69">
        <f t="shared" si="60"/>
        <v>1404.66</v>
      </c>
      <c r="AM44" s="88">
        <f t="shared" si="61"/>
        <v>2106.99</v>
      </c>
      <c r="AN44" s="59">
        <v>1256</v>
      </c>
      <c r="AO44" s="59">
        <v>1027</v>
      </c>
      <c r="AP44" s="75">
        <f t="shared" si="51"/>
        <v>148.66000000000008</v>
      </c>
      <c r="AQ44" s="95">
        <v>37</v>
      </c>
    </row>
    <row r="45" spans="1:43" ht="12.75" customHeight="1">
      <c r="A45" s="35" t="s">
        <v>73</v>
      </c>
      <c r="B45" s="36"/>
      <c r="C45" s="36"/>
      <c r="D45" s="37">
        <f>SUM(D46:D58)</f>
        <v>818225</v>
      </c>
      <c r="E45" s="37">
        <f>SUM(E46:E58)</f>
        <v>334330</v>
      </c>
      <c r="F45" s="33"/>
      <c r="G45" s="33"/>
      <c r="H45" s="46">
        <f aca="true" t="shared" si="77" ref="H45:AQ45">SUM(H46:H58)</f>
        <v>93128.26</v>
      </c>
      <c r="I45" s="46">
        <f t="shared" si="77"/>
        <v>39548.590000000004</v>
      </c>
      <c r="J45" s="46">
        <f t="shared" si="77"/>
        <v>0</v>
      </c>
      <c r="K45" s="62">
        <f t="shared" si="77"/>
        <v>53579.670000000006</v>
      </c>
      <c r="L45" s="38">
        <f t="shared" si="77"/>
        <v>199</v>
      </c>
      <c r="M45" s="38">
        <f t="shared" si="77"/>
        <v>10404</v>
      </c>
      <c r="N45" s="45">
        <f t="shared" si="77"/>
        <v>19900</v>
      </c>
      <c r="O45" s="45">
        <f t="shared" si="77"/>
        <v>9496</v>
      </c>
      <c r="P45" s="46">
        <f t="shared" si="77"/>
        <v>712.2199999999999</v>
      </c>
      <c r="Q45" s="46">
        <f t="shared" si="77"/>
        <v>515.4100000000001</v>
      </c>
      <c r="R45" s="46">
        <f t="shared" si="77"/>
        <v>196.81</v>
      </c>
      <c r="S45" s="38">
        <f t="shared" si="77"/>
        <v>295</v>
      </c>
      <c r="T45" s="38">
        <f t="shared" si="77"/>
        <v>42723</v>
      </c>
      <c r="U45" s="38">
        <f t="shared" si="77"/>
        <v>59000</v>
      </c>
      <c r="V45" s="38">
        <f t="shared" si="77"/>
        <v>16277</v>
      </c>
      <c r="W45" s="73">
        <f t="shared" si="77"/>
        <v>1220.8</v>
      </c>
      <c r="X45" s="73">
        <f t="shared" si="77"/>
        <v>682.73</v>
      </c>
      <c r="Y45" s="73">
        <f t="shared" si="77"/>
        <v>538.07</v>
      </c>
      <c r="Z45" s="38">
        <f t="shared" si="77"/>
        <v>44</v>
      </c>
      <c r="AA45" s="38">
        <f t="shared" si="77"/>
        <v>8184</v>
      </c>
      <c r="AB45" s="38">
        <f t="shared" si="77"/>
        <v>13200</v>
      </c>
      <c r="AC45" s="38">
        <f t="shared" si="77"/>
        <v>5016</v>
      </c>
      <c r="AD45" s="73">
        <f t="shared" si="77"/>
        <v>476.5400000000001</v>
      </c>
      <c r="AE45" s="73">
        <f t="shared" si="77"/>
        <v>327.7</v>
      </c>
      <c r="AF45" s="73">
        <f t="shared" si="77"/>
        <v>148.84000000000003</v>
      </c>
      <c r="AG45" s="38">
        <f t="shared" si="77"/>
        <v>62240</v>
      </c>
      <c r="AH45" s="38">
        <f t="shared" si="77"/>
        <v>2489.6</v>
      </c>
      <c r="AI45" s="62">
        <f t="shared" si="77"/>
        <v>1259.3100000000002</v>
      </c>
      <c r="AJ45" s="62">
        <f t="shared" si="77"/>
        <v>1230.2900000000002</v>
      </c>
      <c r="AK45" s="62">
        <f t="shared" si="77"/>
        <v>98027.41999999998</v>
      </c>
      <c r="AL45" s="62">
        <f t="shared" si="77"/>
        <v>42333.74</v>
      </c>
      <c r="AM45" s="62">
        <f t="shared" si="77"/>
        <v>55693.68</v>
      </c>
      <c r="AN45" s="45">
        <f t="shared" si="77"/>
        <v>37590</v>
      </c>
      <c r="AO45" s="45">
        <f t="shared" si="77"/>
        <v>30737</v>
      </c>
      <c r="AP45" s="62">
        <f t="shared" si="77"/>
        <v>4743.740000000001</v>
      </c>
      <c r="AQ45" s="94">
        <f t="shared" si="77"/>
        <v>1184</v>
      </c>
    </row>
    <row r="46" spans="1:43" ht="12.75" customHeight="1">
      <c r="A46" s="31" t="s">
        <v>38</v>
      </c>
      <c r="B46" s="41">
        <v>0.2</v>
      </c>
      <c r="C46" s="41">
        <v>0.2</v>
      </c>
      <c r="D46" s="42">
        <v>13768</v>
      </c>
      <c r="E46" s="42">
        <v>17640</v>
      </c>
      <c r="F46" s="33">
        <v>750</v>
      </c>
      <c r="G46" s="33">
        <v>950</v>
      </c>
      <c r="H46" s="43">
        <f>ROUND((D46*F46+E46*G46)/10000,2)</f>
        <v>2708.4</v>
      </c>
      <c r="I46" s="43">
        <f>ROUND((350*D46+550*E46)*B46/10000+400*(D46+E46)*C46/10000,2)</f>
        <v>541.68</v>
      </c>
      <c r="J46" s="58">
        <f>ROUND((400*D46+400*E46)/10000*(C46-B46),2)</f>
        <v>0</v>
      </c>
      <c r="K46" s="54">
        <f>H46-I46</f>
        <v>2166.7200000000003</v>
      </c>
      <c r="L46" s="42">
        <v>1</v>
      </c>
      <c r="M46" s="42">
        <v>73</v>
      </c>
      <c r="N46" s="59">
        <f>L46*100</f>
        <v>100</v>
      </c>
      <c r="O46" s="59">
        <f>N46-M46</f>
        <v>27</v>
      </c>
      <c r="P46" s="43">
        <f>ROUND(O46*750/10000,2)</f>
        <v>2.03</v>
      </c>
      <c r="Q46" s="43">
        <f>ROUND(P46*C46,2)</f>
        <v>0.41</v>
      </c>
      <c r="R46" s="69">
        <f>P46-Q46</f>
        <v>1.6199999999999999</v>
      </c>
      <c r="S46" s="37"/>
      <c r="T46" s="37"/>
      <c r="U46" s="70"/>
      <c r="V46" s="69"/>
      <c r="W46" s="71"/>
      <c r="X46" s="71"/>
      <c r="Y46" s="74"/>
      <c r="Z46" s="77">
        <v>2</v>
      </c>
      <c r="AA46" s="42">
        <v>421</v>
      </c>
      <c r="AB46" s="59">
        <f>Z46*300</f>
        <v>600</v>
      </c>
      <c r="AC46" s="59">
        <f>AB46-AA46</f>
        <v>179</v>
      </c>
      <c r="AD46" s="71">
        <f>ROUND(AC46*950/10000,2)</f>
        <v>17.01</v>
      </c>
      <c r="AE46" s="71">
        <f>ROUND(AD46*C46,2)</f>
        <v>3.4</v>
      </c>
      <c r="AF46" s="74">
        <f>AD46-AE46</f>
        <v>13.610000000000001</v>
      </c>
      <c r="AG46" s="87">
        <v>592</v>
      </c>
      <c r="AH46" s="74">
        <f>ROUND(AG46*400/10000,2)</f>
        <v>23.68</v>
      </c>
      <c r="AI46" s="74">
        <f>ROUND(AH46*B46,2)</f>
        <v>4.74</v>
      </c>
      <c r="AJ46" s="74">
        <f>AH46-AI46</f>
        <v>18.939999999999998</v>
      </c>
      <c r="AK46" s="88">
        <f>H46+P46+AH46+W46+AD46</f>
        <v>2751.1200000000003</v>
      </c>
      <c r="AL46" s="69">
        <f>Q46+AI46+I46+X46+AE46</f>
        <v>550.2299999999999</v>
      </c>
      <c r="AM46" s="88">
        <f>K46+R46+AJ46+Y46+AF46</f>
        <v>2200.8900000000003</v>
      </c>
      <c r="AN46" s="59">
        <v>507</v>
      </c>
      <c r="AO46" s="59">
        <v>415</v>
      </c>
      <c r="AP46" s="75">
        <f aca="true" t="shared" si="78" ref="AP46:AP58">AL46-AN46</f>
        <v>43.229999999999905</v>
      </c>
      <c r="AQ46" s="95">
        <v>11</v>
      </c>
    </row>
    <row r="47" spans="1:43" ht="12.75" customHeight="1">
      <c r="A47" s="31" t="s">
        <v>74</v>
      </c>
      <c r="B47" s="41">
        <v>0.2</v>
      </c>
      <c r="C47" s="41">
        <v>0.2</v>
      </c>
      <c r="D47" s="42">
        <v>40538</v>
      </c>
      <c r="E47" s="42">
        <v>15923</v>
      </c>
      <c r="F47" s="33">
        <v>750</v>
      </c>
      <c r="G47" s="33">
        <v>950</v>
      </c>
      <c r="H47" s="43">
        <f aca="true" t="shared" si="79" ref="H47:H58">ROUND((D47*F47+E47*G47)/10000,2)</f>
        <v>4553.04</v>
      </c>
      <c r="I47" s="43">
        <f aca="true" t="shared" si="80" ref="I47:I58">ROUND((350*D47+550*E47)*B47/10000+400*(D47+E47)*C47/10000,2)</f>
        <v>910.61</v>
      </c>
      <c r="J47" s="58">
        <f aca="true" t="shared" si="81" ref="J47:J58">ROUND((400*D47+400*E47)/10000*(C47-B47),2)</f>
        <v>0</v>
      </c>
      <c r="K47" s="54">
        <f aca="true" t="shared" si="82" ref="K47:K58">H47-I47</f>
        <v>3642.43</v>
      </c>
      <c r="L47" s="42"/>
      <c r="M47" s="42"/>
      <c r="N47" s="59"/>
      <c r="O47" s="59"/>
      <c r="P47" s="43"/>
      <c r="Q47" s="43"/>
      <c r="R47" s="69"/>
      <c r="S47" s="42"/>
      <c r="T47" s="42"/>
      <c r="U47" s="70"/>
      <c r="V47" s="69"/>
      <c r="W47" s="71"/>
      <c r="X47" s="71"/>
      <c r="Y47" s="74"/>
      <c r="Z47" s="42"/>
      <c r="AA47" s="42"/>
      <c r="AB47" s="59"/>
      <c r="AC47" s="59"/>
      <c r="AD47" s="71"/>
      <c r="AE47" s="71"/>
      <c r="AF47" s="74"/>
      <c r="AG47" s="87"/>
      <c r="AH47" s="74"/>
      <c r="AI47" s="74"/>
      <c r="AJ47" s="74"/>
      <c r="AK47" s="88">
        <f aca="true" t="shared" si="83" ref="AK47:AK58">H47+P47+AH47+W47+AD47</f>
        <v>4553.04</v>
      </c>
      <c r="AL47" s="69">
        <f aca="true" t="shared" si="84" ref="AL47:AL58">Q47+AI47+I47+X47+AE47</f>
        <v>910.61</v>
      </c>
      <c r="AM47" s="88">
        <f aca="true" t="shared" si="85" ref="AM47:AM58">K47+R47+AJ47+Y47+AF47</f>
        <v>3642.43</v>
      </c>
      <c r="AN47" s="59">
        <v>791</v>
      </c>
      <c r="AO47" s="59">
        <v>647</v>
      </c>
      <c r="AP47" s="75">
        <f t="shared" si="78"/>
        <v>119.61000000000001</v>
      </c>
      <c r="AQ47" s="95">
        <v>30</v>
      </c>
    </row>
    <row r="48" spans="1:43" ht="12.75" customHeight="1">
      <c r="A48" s="31" t="s">
        <v>75</v>
      </c>
      <c r="B48" s="41">
        <v>0.2</v>
      </c>
      <c r="C48" s="41">
        <v>0.2</v>
      </c>
      <c r="D48" s="42">
        <v>43827</v>
      </c>
      <c r="E48" s="42">
        <v>14882</v>
      </c>
      <c r="F48" s="33">
        <v>750</v>
      </c>
      <c r="G48" s="33">
        <v>950</v>
      </c>
      <c r="H48" s="43">
        <f t="shared" si="79"/>
        <v>4700.82</v>
      </c>
      <c r="I48" s="43">
        <f t="shared" si="80"/>
        <v>940.16</v>
      </c>
      <c r="J48" s="58">
        <f t="shared" si="81"/>
        <v>0</v>
      </c>
      <c r="K48" s="54">
        <f t="shared" si="82"/>
        <v>3760.66</v>
      </c>
      <c r="L48" s="42"/>
      <c r="M48" s="42"/>
      <c r="N48" s="59"/>
      <c r="O48" s="59"/>
      <c r="P48" s="43"/>
      <c r="Q48" s="43"/>
      <c r="R48" s="69"/>
      <c r="S48" s="42"/>
      <c r="T48" s="42"/>
      <c r="U48" s="70"/>
      <c r="V48" s="69"/>
      <c r="W48" s="71"/>
      <c r="X48" s="71"/>
      <c r="Y48" s="74"/>
      <c r="Z48" s="42"/>
      <c r="AA48" s="42"/>
      <c r="AB48" s="59"/>
      <c r="AC48" s="59"/>
      <c r="AD48" s="71"/>
      <c r="AE48" s="71"/>
      <c r="AF48" s="74"/>
      <c r="AG48" s="87">
        <v>313</v>
      </c>
      <c r="AH48" s="74">
        <f aca="true" t="shared" si="86" ref="AH48:AH58">ROUND(AG48*400/10000,2)</f>
        <v>12.52</v>
      </c>
      <c r="AI48" s="74">
        <f aca="true" t="shared" si="87" ref="AI48:AI58">ROUND(AH48*B48,2)</f>
        <v>2.5</v>
      </c>
      <c r="AJ48" s="74">
        <f aca="true" t="shared" si="88" ref="AJ48:AJ58">AH48-AI48</f>
        <v>10.02</v>
      </c>
      <c r="AK48" s="88">
        <f t="shared" si="83"/>
        <v>4713.34</v>
      </c>
      <c r="AL48" s="69">
        <f t="shared" si="84"/>
        <v>942.66</v>
      </c>
      <c r="AM48" s="88">
        <f t="shared" si="85"/>
        <v>3770.68</v>
      </c>
      <c r="AN48" s="59">
        <v>824</v>
      </c>
      <c r="AO48" s="59">
        <v>674</v>
      </c>
      <c r="AP48" s="75">
        <f t="shared" si="78"/>
        <v>118.65999999999997</v>
      </c>
      <c r="AQ48" s="95">
        <v>30</v>
      </c>
    </row>
    <row r="49" spans="1:43" ht="12.75" customHeight="1">
      <c r="A49" s="31" t="s">
        <v>76</v>
      </c>
      <c r="B49" s="41">
        <v>0.2</v>
      </c>
      <c r="C49" s="41">
        <v>0.2</v>
      </c>
      <c r="D49" s="42">
        <v>21079</v>
      </c>
      <c r="E49" s="42">
        <v>8609</v>
      </c>
      <c r="F49" s="33">
        <v>750</v>
      </c>
      <c r="G49" s="33">
        <v>950</v>
      </c>
      <c r="H49" s="43">
        <f t="shared" si="79"/>
        <v>2398.78</v>
      </c>
      <c r="I49" s="43">
        <f t="shared" si="80"/>
        <v>479.76</v>
      </c>
      <c r="J49" s="58">
        <f t="shared" si="81"/>
        <v>0</v>
      </c>
      <c r="K49" s="54">
        <f t="shared" si="82"/>
        <v>1919.0200000000002</v>
      </c>
      <c r="L49" s="42">
        <v>5</v>
      </c>
      <c r="M49" s="42">
        <v>273</v>
      </c>
      <c r="N49" s="59">
        <f>L49*100</f>
        <v>500</v>
      </c>
      <c r="O49" s="59">
        <f>N49-M49</f>
        <v>227</v>
      </c>
      <c r="P49" s="43">
        <f>ROUND(O49*750/10000,2)</f>
        <v>17.03</v>
      </c>
      <c r="Q49" s="43">
        <f>ROUND(P49*C49,2)</f>
        <v>3.41</v>
      </c>
      <c r="R49" s="69">
        <f>P49-Q49</f>
        <v>13.620000000000001</v>
      </c>
      <c r="S49" s="42">
        <v>10</v>
      </c>
      <c r="T49" s="42">
        <v>1448</v>
      </c>
      <c r="U49" s="70">
        <f>S49*200</f>
        <v>2000</v>
      </c>
      <c r="V49" s="69">
        <f>U49-T49</f>
        <v>552</v>
      </c>
      <c r="W49" s="71">
        <f>ROUND(V49*750/10000,2)</f>
        <v>41.4</v>
      </c>
      <c r="X49" s="71">
        <f>ROUND(W49*C49,2)</f>
        <v>8.28</v>
      </c>
      <c r="Y49" s="74">
        <f>W49-X49</f>
        <v>33.12</v>
      </c>
      <c r="Z49" s="42">
        <v>1</v>
      </c>
      <c r="AA49" s="42">
        <v>127</v>
      </c>
      <c r="AB49" s="59">
        <f aca="true" t="shared" si="89" ref="AB49:AB57">Z49*300</f>
        <v>300</v>
      </c>
      <c r="AC49" s="59">
        <f aca="true" t="shared" si="90" ref="AC49:AC57">AB49-AA49</f>
        <v>173</v>
      </c>
      <c r="AD49" s="71">
        <f aca="true" t="shared" si="91" ref="AD49:AD57">ROUND(AC49*950/10000,2)</f>
        <v>16.44</v>
      </c>
      <c r="AE49" s="71">
        <f aca="true" t="shared" si="92" ref="AE49:AE57">ROUND(AD49*C49,2)</f>
        <v>3.29</v>
      </c>
      <c r="AF49" s="74">
        <f aca="true" t="shared" si="93" ref="AF49:AF57">AD49-AE49</f>
        <v>13.150000000000002</v>
      </c>
      <c r="AG49" s="87">
        <v>605</v>
      </c>
      <c r="AH49" s="74">
        <f t="shared" si="86"/>
        <v>24.2</v>
      </c>
      <c r="AI49" s="74">
        <f t="shared" si="87"/>
        <v>4.84</v>
      </c>
      <c r="AJ49" s="74">
        <f t="shared" si="88"/>
        <v>19.36</v>
      </c>
      <c r="AK49" s="88">
        <f t="shared" si="83"/>
        <v>2497.8500000000004</v>
      </c>
      <c r="AL49" s="69">
        <f t="shared" si="84"/>
        <v>499.58</v>
      </c>
      <c r="AM49" s="88">
        <f t="shared" si="85"/>
        <v>1998.27</v>
      </c>
      <c r="AN49" s="59">
        <v>432</v>
      </c>
      <c r="AO49" s="59">
        <v>353</v>
      </c>
      <c r="AP49" s="75">
        <f t="shared" si="78"/>
        <v>67.57999999999998</v>
      </c>
      <c r="AQ49" s="95">
        <v>17</v>
      </c>
    </row>
    <row r="50" spans="1:43" ht="12.75" customHeight="1">
      <c r="A50" s="31" t="s">
        <v>77</v>
      </c>
      <c r="B50" s="41">
        <v>0.2</v>
      </c>
      <c r="C50" s="41">
        <v>0.2</v>
      </c>
      <c r="D50" s="42">
        <v>34834</v>
      </c>
      <c r="E50" s="42">
        <v>12753</v>
      </c>
      <c r="F50" s="33">
        <v>750</v>
      </c>
      <c r="G50" s="33">
        <v>950</v>
      </c>
      <c r="H50" s="43">
        <f t="shared" si="79"/>
        <v>3824.09</v>
      </c>
      <c r="I50" s="43">
        <f t="shared" si="80"/>
        <v>764.82</v>
      </c>
      <c r="J50" s="58">
        <f t="shared" si="81"/>
        <v>0</v>
      </c>
      <c r="K50" s="54">
        <f t="shared" si="82"/>
        <v>3059.27</v>
      </c>
      <c r="L50" s="42">
        <v>5</v>
      </c>
      <c r="M50" s="42">
        <v>170</v>
      </c>
      <c r="N50" s="59">
        <f aca="true" t="shared" si="94" ref="N50:N58">L50*100</f>
        <v>500</v>
      </c>
      <c r="O50" s="59">
        <f aca="true" t="shared" si="95" ref="O50:O58">N50-M50</f>
        <v>330</v>
      </c>
      <c r="P50" s="43">
        <f aca="true" t="shared" si="96" ref="P50:P58">ROUND(O50*750/10000,2)</f>
        <v>24.75</v>
      </c>
      <c r="Q50" s="43">
        <f aca="true" t="shared" si="97" ref="Q50:Q58">ROUND(P50*C50,2)</f>
        <v>4.95</v>
      </c>
      <c r="R50" s="69">
        <f aca="true" t="shared" si="98" ref="R50:R58">P50-Q50</f>
        <v>19.8</v>
      </c>
      <c r="S50" s="42">
        <v>11</v>
      </c>
      <c r="T50" s="42">
        <v>1536</v>
      </c>
      <c r="U50" s="70">
        <f aca="true" t="shared" si="99" ref="U50:U58">S50*200</f>
        <v>2200</v>
      </c>
      <c r="V50" s="69">
        <f aca="true" t="shared" si="100" ref="V50:V58">U50-T50</f>
        <v>664</v>
      </c>
      <c r="W50" s="71">
        <f aca="true" t="shared" si="101" ref="W50:W58">ROUND(V50*750/10000,2)</f>
        <v>49.8</v>
      </c>
      <c r="X50" s="71">
        <f aca="true" t="shared" si="102" ref="X50:X58">ROUND(W50*C50,2)</f>
        <v>9.96</v>
      </c>
      <c r="Y50" s="74">
        <f aca="true" t="shared" si="103" ref="Y50:Y58">W50-X50</f>
        <v>39.839999999999996</v>
      </c>
      <c r="Z50" s="42">
        <v>1</v>
      </c>
      <c r="AA50" s="42">
        <v>128</v>
      </c>
      <c r="AB50" s="59">
        <f t="shared" si="89"/>
        <v>300</v>
      </c>
      <c r="AC50" s="59">
        <f t="shared" si="90"/>
        <v>172</v>
      </c>
      <c r="AD50" s="71">
        <f t="shared" si="91"/>
        <v>16.34</v>
      </c>
      <c r="AE50" s="71">
        <f t="shared" si="92"/>
        <v>3.27</v>
      </c>
      <c r="AF50" s="74">
        <f t="shared" si="93"/>
        <v>13.07</v>
      </c>
      <c r="AG50" s="87">
        <v>3641</v>
      </c>
      <c r="AH50" s="74">
        <f t="shared" si="86"/>
        <v>145.64</v>
      </c>
      <c r="AI50" s="74">
        <f t="shared" si="87"/>
        <v>29.13</v>
      </c>
      <c r="AJ50" s="74">
        <f t="shared" si="88"/>
        <v>116.50999999999999</v>
      </c>
      <c r="AK50" s="88">
        <f t="shared" si="83"/>
        <v>4060.6200000000003</v>
      </c>
      <c r="AL50" s="69">
        <f t="shared" si="84"/>
        <v>812.1300000000001</v>
      </c>
      <c r="AM50" s="88">
        <f t="shared" si="85"/>
        <v>3248.4900000000002</v>
      </c>
      <c r="AN50" s="59">
        <v>714</v>
      </c>
      <c r="AO50" s="59">
        <v>584</v>
      </c>
      <c r="AP50" s="75">
        <f t="shared" si="78"/>
        <v>98.13000000000011</v>
      </c>
      <c r="AQ50" s="95">
        <v>24</v>
      </c>
    </row>
    <row r="51" spans="1:43" ht="12.75" customHeight="1">
      <c r="A51" s="31" t="s">
        <v>78</v>
      </c>
      <c r="B51" s="41">
        <v>0.4</v>
      </c>
      <c r="C51" s="41">
        <v>0.4</v>
      </c>
      <c r="D51" s="42">
        <v>70631</v>
      </c>
      <c r="E51" s="42">
        <v>24325</v>
      </c>
      <c r="F51" s="33">
        <v>750</v>
      </c>
      <c r="G51" s="33">
        <v>950</v>
      </c>
      <c r="H51" s="43">
        <f t="shared" si="79"/>
        <v>7608.2</v>
      </c>
      <c r="I51" s="43">
        <f t="shared" si="80"/>
        <v>3043.28</v>
      </c>
      <c r="J51" s="58">
        <f t="shared" si="81"/>
        <v>0</v>
      </c>
      <c r="K51" s="54">
        <f t="shared" si="82"/>
        <v>4564.92</v>
      </c>
      <c r="L51" s="42">
        <v>11</v>
      </c>
      <c r="M51" s="42">
        <v>934</v>
      </c>
      <c r="N51" s="59">
        <f t="shared" si="94"/>
        <v>1100</v>
      </c>
      <c r="O51" s="59">
        <f t="shared" si="95"/>
        <v>166</v>
      </c>
      <c r="P51" s="43">
        <f t="shared" si="96"/>
        <v>12.45</v>
      </c>
      <c r="Q51" s="43">
        <f t="shared" si="97"/>
        <v>4.98</v>
      </c>
      <c r="R51" s="69">
        <f t="shared" si="98"/>
        <v>7.469999999999999</v>
      </c>
      <c r="S51" s="42">
        <v>41</v>
      </c>
      <c r="T51" s="42">
        <v>6049</v>
      </c>
      <c r="U51" s="70">
        <f t="shared" si="99"/>
        <v>8200</v>
      </c>
      <c r="V51" s="69">
        <f t="shared" si="100"/>
        <v>2151</v>
      </c>
      <c r="W51" s="71">
        <f t="shared" si="101"/>
        <v>161.33</v>
      </c>
      <c r="X51" s="71">
        <f t="shared" si="102"/>
        <v>64.53</v>
      </c>
      <c r="Y51" s="74">
        <f t="shared" si="103"/>
        <v>96.80000000000001</v>
      </c>
      <c r="Z51" s="42">
        <v>3</v>
      </c>
      <c r="AA51" s="42">
        <v>798</v>
      </c>
      <c r="AB51" s="59">
        <f t="shared" si="89"/>
        <v>900</v>
      </c>
      <c r="AC51" s="59">
        <f t="shared" si="90"/>
        <v>102</v>
      </c>
      <c r="AD51" s="71">
        <f t="shared" si="91"/>
        <v>9.69</v>
      </c>
      <c r="AE51" s="71">
        <f t="shared" si="92"/>
        <v>3.88</v>
      </c>
      <c r="AF51" s="74">
        <f t="shared" si="93"/>
        <v>5.81</v>
      </c>
      <c r="AG51" s="87">
        <v>6631</v>
      </c>
      <c r="AH51" s="74">
        <f t="shared" si="86"/>
        <v>265.24</v>
      </c>
      <c r="AI51" s="74">
        <f t="shared" si="87"/>
        <v>106.1</v>
      </c>
      <c r="AJ51" s="74">
        <f t="shared" si="88"/>
        <v>159.14000000000001</v>
      </c>
      <c r="AK51" s="88">
        <f t="shared" si="83"/>
        <v>8056.909999999999</v>
      </c>
      <c r="AL51" s="69">
        <f t="shared" si="84"/>
        <v>3222.7700000000004</v>
      </c>
      <c r="AM51" s="88">
        <f t="shared" si="85"/>
        <v>4834.140000000001</v>
      </c>
      <c r="AN51" s="59">
        <v>2825</v>
      </c>
      <c r="AO51" s="59">
        <v>2310</v>
      </c>
      <c r="AP51" s="75">
        <f t="shared" si="78"/>
        <v>397.77000000000044</v>
      </c>
      <c r="AQ51" s="95">
        <v>99</v>
      </c>
    </row>
    <row r="52" spans="1:43" ht="12.75" customHeight="1">
      <c r="A52" s="31" t="s">
        <v>79</v>
      </c>
      <c r="B52" s="41">
        <v>0.8</v>
      </c>
      <c r="C52" s="41">
        <v>0.8</v>
      </c>
      <c r="D52" s="42">
        <v>108818</v>
      </c>
      <c r="E52" s="42">
        <v>56871</v>
      </c>
      <c r="F52" s="33">
        <v>750</v>
      </c>
      <c r="G52" s="33">
        <v>950</v>
      </c>
      <c r="H52" s="43">
        <f t="shared" si="79"/>
        <v>13564.1</v>
      </c>
      <c r="I52" s="43">
        <f t="shared" si="80"/>
        <v>10851.28</v>
      </c>
      <c r="J52" s="58">
        <f t="shared" si="81"/>
        <v>0</v>
      </c>
      <c r="K52" s="54">
        <f t="shared" si="82"/>
        <v>2712.8199999999997</v>
      </c>
      <c r="L52" s="42">
        <v>94</v>
      </c>
      <c r="M52" s="42">
        <v>5221</v>
      </c>
      <c r="N52" s="59">
        <f t="shared" si="94"/>
        <v>9400</v>
      </c>
      <c r="O52" s="59">
        <f t="shared" si="95"/>
        <v>4179</v>
      </c>
      <c r="P52" s="43">
        <f t="shared" si="96"/>
        <v>313.43</v>
      </c>
      <c r="Q52" s="43">
        <f t="shared" si="97"/>
        <v>250.74</v>
      </c>
      <c r="R52" s="69">
        <f t="shared" si="98"/>
        <v>62.69</v>
      </c>
      <c r="S52" s="42">
        <v>58</v>
      </c>
      <c r="T52" s="42">
        <v>8027</v>
      </c>
      <c r="U52" s="70">
        <f t="shared" si="99"/>
        <v>11600</v>
      </c>
      <c r="V52" s="69">
        <f t="shared" si="100"/>
        <v>3573</v>
      </c>
      <c r="W52" s="71">
        <f t="shared" si="101"/>
        <v>267.98</v>
      </c>
      <c r="X52" s="71">
        <f t="shared" si="102"/>
        <v>214.38</v>
      </c>
      <c r="Y52" s="74">
        <f t="shared" si="103"/>
        <v>53.60000000000002</v>
      </c>
      <c r="Z52" s="42">
        <v>11</v>
      </c>
      <c r="AA52" s="42">
        <v>2075</v>
      </c>
      <c r="AB52" s="59">
        <f t="shared" si="89"/>
        <v>3300</v>
      </c>
      <c r="AC52" s="59">
        <f t="shared" si="90"/>
        <v>1225</v>
      </c>
      <c r="AD52" s="71">
        <f t="shared" si="91"/>
        <v>116.38</v>
      </c>
      <c r="AE52" s="71">
        <f t="shared" si="92"/>
        <v>93.1</v>
      </c>
      <c r="AF52" s="74">
        <f t="shared" si="93"/>
        <v>23.28</v>
      </c>
      <c r="AG52" s="87">
        <v>17893</v>
      </c>
      <c r="AH52" s="74">
        <f t="shared" si="86"/>
        <v>715.72</v>
      </c>
      <c r="AI52" s="74">
        <f t="shared" si="87"/>
        <v>572.58</v>
      </c>
      <c r="AJ52" s="74">
        <f t="shared" si="88"/>
        <v>143.14</v>
      </c>
      <c r="AK52" s="88">
        <f t="shared" si="83"/>
        <v>14977.609999999999</v>
      </c>
      <c r="AL52" s="69">
        <f t="shared" si="84"/>
        <v>11982.08</v>
      </c>
      <c r="AM52" s="88">
        <f t="shared" si="85"/>
        <v>2995.5299999999997</v>
      </c>
      <c r="AN52" s="59">
        <v>10750</v>
      </c>
      <c r="AO52" s="59">
        <v>8790</v>
      </c>
      <c r="AP52" s="75">
        <f t="shared" si="78"/>
        <v>1232.08</v>
      </c>
      <c r="AQ52" s="95">
        <v>307</v>
      </c>
    </row>
    <row r="53" spans="1:43" ht="12.75" customHeight="1">
      <c r="A53" s="31" t="s">
        <v>80</v>
      </c>
      <c r="B53" s="41">
        <v>0.8</v>
      </c>
      <c r="C53" s="41">
        <v>0.8</v>
      </c>
      <c r="D53" s="42">
        <v>38760</v>
      </c>
      <c r="E53" s="42">
        <v>16192</v>
      </c>
      <c r="F53" s="33">
        <v>750</v>
      </c>
      <c r="G53" s="33">
        <v>950</v>
      </c>
      <c r="H53" s="43">
        <f t="shared" si="79"/>
        <v>4445.24</v>
      </c>
      <c r="I53" s="43">
        <f t="shared" si="80"/>
        <v>3556.19</v>
      </c>
      <c r="J53" s="58">
        <f t="shared" si="81"/>
        <v>0</v>
      </c>
      <c r="K53" s="54">
        <f t="shared" si="82"/>
        <v>889.0499999999997</v>
      </c>
      <c r="L53" s="42">
        <v>45</v>
      </c>
      <c r="M53" s="42">
        <v>1834</v>
      </c>
      <c r="N53" s="59">
        <f t="shared" si="94"/>
        <v>4500</v>
      </c>
      <c r="O53" s="59">
        <f t="shared" si="95"/>
        <v>2666</v>
      </c>
      <c r="P53" s="43">
        <f t="shared" si="96"/>
        <v>199.95</v>
      </c>
      <c r="Q53" s="43">
        <f t="shared" si="97"/>
        <v>159.96</v>
      </c>
      <c r="R53" s="69">
        <f t="shared" si="98"/>
        <v>39.98999999999998</v>
      </c>
      <c r="S53" s="42">
        <v>42</v>
      </c>
      <c r="T53" s="42">
        <v>5888</v>
      </c>
      <c r="U53" s="70">
        <f t="shared" si="99"/>
        <v>8400</v>
      </c>
      <c r="V53" s="69">
        <f t="shared" si="100"/>
        <v>2512</v>
      </c>
      <c r="W53" s="71">
        <f t="shared" si="101"/>
        <v>188.4</v>
      </c>
      <c r="X53" s="71">
        <f t="shared" si="102"/>
        <v>150.72</v>
      </c>
      <c r="Y53" s="74">
        <f t="shared" si="103"/>
        <v>37.68000000000001</v>
      </c>
      <c r="Z53" s="42">
        <v>13</v>
      </c>
      <c r="AA53" s="42">
        <v>2278</v>
      </c>
      <c r="AB53" s="59">
        <f t="shared" si="89"/>
        <v>3900</v>
      </c>
      <c r="AC53" s="59">
        <f t="shared" si="90"/>
        <v>1622</v>
      </c>
      <c r="AD53" s="71">
        <f t="shared" si="91"/>
        <v>154.09</v>
      </c>
      <c r="AE53" s="71">
        <f t="shared" si="92"/>
        <v>123.27</v>
      </c>
      <c r="AF53" s="74">
        <f t="shared" si="93"/>
        <v>30.820000000000007</v>
      </c>
      <c r="AG53" s="87">
        <v>2414</v>
      </c>
      <c r="AH53" s="74">
        <f t="shared" si="86"/>
        <v>96.56</v>
      </c>
      <c r="AI53" s="74">
        <f t="shared" si="87"/>
        <v>77.25</v>
      </c>
      <c r="AJ53" s="74">
        <f t="shared" si="88"/>
        <v>19.310000000000002</v>
      </c>
      <c r="AK53" s="88">
        <f t="shared" si="83"/>
        <v>5084.24</v>
      </c>
      <c r="AL53" s="69">
        <f t="shared" si="84"/>
        <v>4067.39</v>
      </c>
      <c r="AM53" s="88">
        <f t="shared" si="85"/>
        <v>1016.8499999999998</v>
      </c>
      <c r="AN53" s="59">
        <v>3716</v>
      </c>
      <c r="AO53" s="59">
        <v>3038</v>
      </c>
      <c r="AP53" s="75">
        <f t="shared" si="78"/>
        <v>351.3899999999999</v>
      </c>
      <c r="AQ53" s="95">
        <v>88</v>
      </c>
    </row>
    <row r="54" spans="1:43" ht="12.75" customHeight="1">
      <c r="A54" s="31" t="s">
        <v>81</v>
      </c>
      <c r="B54" s="41">
        <v>0.8</v>
      </c>
      <c r="C54" s="41">
        <v>0.8</v>
      </c>
      <c r="D54" s="42">
        <v>29334</v>
      </c>
      <c r="E54" s="42">
        <v>11388</v>
      </c>
      <c r="F54" s="33">
        <v>750</v>
      </c>
      <c r="G54" s="33">
        <v>950</v>
      </c>
      <c r="H54" s="43">
        <f t="shared" si="79"/>
        <v>3281.91</v>
      </c>
      <c r="I54" s="43">
        <f t="shared" si="80"/>
        <v>2625.53</v>
      </c>
      <c r="J54" s="58">
        <f t="shared" si="81"/>
        <v>0</v>
      </c>
      <c r="K54" s="54">
        <f t="shared" si="82"/>
        <v>656.3799999999997</v>
      </c>
      <c r="L54" s="42">
        <v>8</v>
      </c>
      <c r="M54" s="42">
        <v>151</v>
      </c>
      <c r="N54" s="59">
        <f t="shared" si="94"/>
        <v>800</v>
      </c>
      <c r="O54" s="59">
        <f t="shared" si="95"/>
        <v>649</v>
      </c>
      <c r="P54" s="43">
        <f t="shared" si="96"/>
        <v>48.68</v>
      </c>
      <c r="Q54" s="43">
        <f t="shared" si="97"/>
        <v>38.94</v>
      </c>
      <c r="R54" s="69">
        <f t="shared" si="98"/>
        <v>9.740000000000002</v>
      </c>
      <c r="S54" s="42">
        <v>2</v>
      </c>
      <c r="T54" s="42">
        <v>355</v>
      </c>
      <c r="U54" s="70">
        <f t="shared" si="99"/>
        <v>400</v>
      </c>
      <c r="V54" s="69">
        <f t="shared" si="100"/>
        <v>45</v>
      </c>
      <c r="W54" s="71">
        <f t="shared" si="101"/>
        <v>3.38</v>
      </c>
      <c r="X54" s="71">
        <f t="shared" si="102"/>
        <v>2.7</v>
      </c>
      <c r="Y54" s="74">
        <f t="shared" si="103"/>
        <v>0.6799999999999997</v>
      </c>
      <c r="Z54" s="42">
        <v>3</v>
      </c>
      <c r="AA54" s="42">
        <v>118</v>
      </c>
      <c r="AB54" s="59">
        <f t="shared" si="89"/>
        <v>900</v>
      </c>
      <c r="AC54" s="59">
        <f t="shared" si="90"/>
        <v>782</v>
      </c>
      <c r="AD54" s="71">
        <f t="shared" si="91"/>
        <v>74.29</v>
      </c>
      <c r="AE54" s="71">
        <f t="shared" si="92"/>
        <v>59.43</v>
      </c>
      <c r="AF54" s="74">
        <f t="shared" si="93"/>
        <v>14.860000000000007</v>
      </c>
      <c r="AG54" s="87">
        <v>327</v>
      </c>
      <c r="AH54" s="74">
        <f t="shared" si="86"/>
        <v>13.08</v>
      </c>
      <c r="AI54" s="74">
        <f t="shared" si="87"/>
        <v>10.46</v>
      </c>
      <c r="AJ54" s="74">
        <f t="shared" si="88"/>
        <v>2.619999999999999</v>
      </c>
      <c r="AK54" s="88">
        <f t="shared" si="83"/>
        <v>3421.3399999999997</v>
      </c>
      <c r="AL54" s="69">
        <f t="shared" si="84"/>
        <v>2737.06</v>
      </c>
      <c r="AM54" s="88">
        <f t="shared" si="85"/>
        <v>684.2799999999996</v>
      </c>
      <c r="AN54" s="59">
        <v>2332</v>
      </c>
      <c r="AO54" s="59">
        <v>1907</v>
      </c>
      <c r="AP54" s="75">
        <f t="shared" si="78"/>
        <v>405.05999999999995</v>
      </c>
      <c r="AQ54" s="95">
        <v>101</v>
      </c>
    </row>
    <row r="55" spans="1:43" ht="12.75" customHeight="1">
      <c r="A55" s="31" t="s">
        <v>82</v>
      </c>
      <c r="B55" s="41">
        <v>0.2</v>
      </c>
      <c r="C55" s="41">
        <v>0.2</v>
      </c>
      <c r="D55" s="42">
        <v>67056</v>
      </c>
      <c r="E55" s="42">
        <v>25999</v>
      </c>
      <c r="F55" s="33">
        <v>750</v>
      </c>
      <c r="G55" s="33">
        <v>950</v>
      </c>
      <c r="H55" s="43">
        <f t="shared" si="79"/>
        <v>7499.11</v>
      </c>
      <c r="I55" s="43">
        <f t="shared" si="80"/>
        <v>1499.82</v>
      </c>
      <c r="J55" s="58">
        <f t="shared" si="81"/>
        <v>0</v>
      </c>
      <c r="K55" s="54">
        <f t="shared" si="82"/>
        <v>5999.29</v>
      </c>
      <c r="L55" s="42"/>
      <c r="M55" s="42"/>
      <c r="N55" s="59">
        <f t="shared" si="94"/>
        <v>0</v>
      </c>
      <c r="O55" s="59">
        <f t="shared" si="95"/>
        <v>0</v>
      </c>
      <c r="P55" s="43">
        <f t="shared" si="96"/>
        <v>0</v>
      </c>
      <c r="Q55" s="43">
        <f t="shared" si="97"/>
        <v>0</v>
      </c>
      <c r="R55" s="69">
        <f t="shared" si="98"/>
        <v>0</v>
      </c>
      <c r="S55" s="42">
        <v>5</v>
      </c>
      <c r="T55" s="42">
        <v>796</v>
      </c>
      <c r="U55" s="70">
        <f t="shared" si="99"/>
        <v>1000</v>
      </c>
      <c r="V55" s="69">
        <f t="shared" si="100"/>
        <v>204</v>
      </c>
      <c r="W55" s="71">
        <f t="shared" si="101"/>
        <v>15.3</v>
      </c>
      <c r="X55" s="71">
        <f t="shared" si="102"/>
        <v>3.06</v>
      </c>
      <c r="Y55" s="74">
        <f t="shared" si="103"/>
        <v>12.24</v>
      </c>
      <c r="Z55" s="42"/>
      <c r="AA55" s="42"/>
      <c r="AB55" s="59"/>
      <c r="AC55" s="59"/>
      <c r="AD55" s="71"/>
      <c r="AE55" s="71"/>
      <c r="AF55" s="74"/>
      <c r="AG55" s="87">
        <v>1126</v>
      </c>
      <c r="AH55" s="74">
        <f t="shared" si="86"/>
        <v>45.04</v>
      </c>
      <c r="AI55" s="74">
        <f t="shared" si="87"/>
        <v>9.01</v>
      </c>
      <c r="AJ55" s="74">
        <f t="shared" si="88"/>
        <v>36.03</v>
      </c>
      <c r="AK55" s="88">
        <f t="shared" si="83"/>
        <v>7559.45</v>
      </c>
      <c r="AL55" s="69">
        <f t="shared" si="84"/>
        <v>1511.8899999999999</v>
      </c>
      <c r="AM55" s="88">
        <f t="shared" si="85"/>
        <v>6047.5599999999995</v>
      </c>
      <c r="AN55" s="59">
        <v>1368</v>
      </c>
      <c r="AO55" s="59">
        <v>1119</v>
      </c>
      <c r="AP55" s="75">
        <f t="shared" si="78"/>
        <v>143.88999999999987</v>
      </c>
      <c r="AQ55" s="95">
        <v>36</v>
      </c>
    </row>
    <row r="56" spans="1:43" ht="12.75" customHeight="1">
      <c r="A56" s="31" t="s">
        <v>83</v>
      </c>
      <c r="B56" s="41">
        <v>0.2</v>
      </c>
      <c r="C56" s="41">
        <v>0.2</v>
      </c>
      <c r="D56" s="42">
        <v>189050</v>
      </c>
      <c r="E56" s="42">
        <v>69950</v>
      </c>
      <c r="F56" s="33">
        <v>750</v>
      </c>
      <c r="G56" s="33">
        <v>950</v>
      </c>
      <c r="H56" s="43">
        <f t="shared" si="79"/>
        <v>20824</v>
      </c>
      <c r="I56" s="43">
        <f t="shared" si="80"/>
        <v>4164.8</v>
      </c>
      <c r="J56" s="58">
        <f t="shared" si="81"/>
        <v>0</v>
      </c>
      <c r="K56" s="54">
        <f t="shared" si="82"/>
        <v>16659.2</v>
      </c>
      <c r="L56" s="42">
        <v>6</v>
      </c>
      <c r="M56" s="42">
        <v>472</v>
      </c>
      <c r="N56" s="59">
        <f t="shared" si="94"/>
        <v>600</v>
      </c>
      <c r="O56" s="59">
        <f t="shared" si="95"/>
        <v>128</v>
      </c>
      <c r="P56" s="43">
        <f t="shared" si="96"/>
        <v>9.6</v>
      </c>
      <c r="Q56" s="43">
        <f t="shared" si="97"/>
        <v>1.92</v>
      </c>
      <c r="R56" s="69">
        <f t="shared" si="98"/>
        <v>7.68</v>
      </c>
      <c r="S56" s="42">
        <v>37</v>
      </c>
      <c r="T56" s="42">
        <v>5501</v>
      </c>
      <c r="U56" s="70">
        <f t="shared" si="99"/>
        <v>7400</v>
      </c>
      <c r="V56" s="69">
        <f t="shared" si="100"/>
        <v>1899</v>
      </c>
      <c r="W56" s="71">
        <f t="shared" si="101"/>
        <v>142.43</v>
      </c>
      <c r="X56" s="71">
        <f t="shared" si="102"/>
        <v>28.49</v>
      </c>
      <c r="Y56" s="74">
        <f t="shared" si="103"/>
        <v>113.94000000000001</v>
      </c>
      <c r="Z56" s="42">
        <v>2</v>
      </c>
      <c r="AA56" s="42">
        <v>460</v>
      </c>
      <c r="AB56" s="59">
        <f t="shared" si="89"/>
        <v>600</v>
      </c>
      <c r="AC56" s="59">
        <f t="shared" si="90"/>
        <v>140</v>
      </c>
      <c r="AD56" s="71">
        <f t="shared" si="91"/>
        <v>13.3</v>
      </c>
      <c r="AE56" s="71">
        <f t="shared" si="92"/>
        <v>2.66</v>
      </c>
      <c r="AF56" s="74">
        <f t="shared" si="93"/>
        <v>10.64</v>
      </c>
      <c r="AG56" s="87">
        <v>14686</v>
      </c>
      <c r="AH56" s="74">
        <f t="shared" si="86"/>
        <v>587.44</v>
      </c>
      <c r="AI56" s="74">
        <f t="shared" si="87"/>
        <v>117.49</v>
      </c>
      <c r="AJ56" s="74">
        <f t="shared" si="88"/>
        <v>469.95000000000005</v>
      </c>
      <c r="AK56" s="88">
        <f t="shared" si="83"/>
        <v>21576.769999999997</v>
      </c>
      <c r="AL56" s="69">
        <f t="shared" si="84"/>
        <v>4315.36</v>
      </c>
      <c r="AM56" s="88">
        <f t="shared" si="85"/>
        <v>17261.41</v>
      </c>
      <c r="AN56" s="59">
        <v>3904</v>
      </c>
      <c r="AO56" s="59">
        <v>3192</v>
      </c>
      <c r="AP56" s="75">
        <f t="shared" si="78"/>
        <v>411.3599999999997</v>
      </c>
      <c r="AQ56" s="95">
        <v>103</v>
      </c>
    </row>
    <row r="57" spans="1:43" ht="12.75" customHeight="1">
      <c r="A57" s="31" t="s">
        <v>84</v>
      </c>
      <c r="B57" s="41">
        <v>0.6</v>
      </c>
      <c r="C57" s="41">
        <v>0.6</v>
      </c>
      <c r="D57" s="42">
        <v>139887</v>
      </c>
      <c r="E57" s="42">
        <v>51796</v>
      </c>
      <c r="F57" s="33">
        <v>750</v>
      </c>
      <c r="G57" s="33">
        <v>950</v>
      </c>
      <c r="H57" s="43">
        <f t="shared" si="79"/>
        <v>15412.15</v>
      </c>
      <c r="I57" s="43">
        <f t="shared" si="80"/>
        <v>9247.29</v>
      </c>
      <c r="J57" s="58">
        <f t="shared" si="81"/>
        <v>0</v>
      </c>
      <c r="K57" s="54">
        <f t="shared" si="82"/>
        <v>6164.859999999999</v>
      </c>
      <c r="L57" s="42">
        <v>22</v>
      </c>
      <c r="M57" s="42">
        <v>1108</v>
      </c>
      <c r="N57" s="59">
        <f t="shared" si="94"/>
        <v>2200</v>
      </c>
      <c r="O57" s="59">
        <f t="shared" si="95"/>
        <v>1092</v>
      </c>
      <c r="P57" s="43">
        <f t="shared" si="96"/>
        <v>81.9</v>
      </c>
      <c r="Q57" s="43">
        <f t="shared" si="97"/>
        <v>49.14</v>
      </c>
      <c r="R57" s="69">
        <f t="shared" si="98"/>
        <v>32.760000000000005</v>
      </c>
      <c r="S57" s="42">
        <v>76</v>
      </c>
      <c r="T57" s="42">
        <v>11180</v>
      </c>
      <c r="U57" s="70">
        <f t="shared" si="99"/>
        <v>15200</v>
      </c>
      <c r="V57" s="69">
        <f t="shared" si="100"/>
        <v>4020</v>
      </c>
      <c r="W57" s="71">
        <f t="shared" si="101"/>
        <v>301.5</v>
      </c>
      <c r="X57" s="71">
        <f t="shared" si="102"/>
        <v>180.9</v>
      </c>
      <c r="Y57" s="74">
        <f t="shared" si="103"/>
        <v>120.6</v>
      </c>
      <c r="Z57" s="42">
        <v>8</v>
      </c>
      <c r="AA57" s="42">
        <v>1779</v>
      </c>
      <c r="AB57" s="59">
        <f t="shared" si="89"/>
        <v>2400</v>
      </c>
      <c r="AC57" s="59">
        <f t="shared" si="90"/>
        <v>621</v>
      </c>
      <c r="AD57" s="71">
        <f t="shared" si="91"/>
        <v>59</v>
      </c>
      <c r="AE57" s="71">
        <f t="shared" si="92"/>
        <v>35.4</v>
      </c>
      <c r="AF57" s="74">
        <f t="shared" si="93"/>
        <v>23.6</v>
      </c>
      <c r="AG57" s="87">
        <v>12627</v>
      </c>
      <c r="AH57" s="74">
        <f t="shared" si="86"/>
        <v>505.08</v>
      </c>
      <c r="AI57" s="74">
        <f t="shared" si="87"/>
        <v>303.05</v>
      </c>
      <c r="AJ57" s="74">
        <f t="shared" si="88"/>
        <v>202.02999999999997</v>
      </c>
      <c r="AK57" s="88">
        <f t="shared" si="83"/>
        <v>16359.63</v>
      </c>
      <c r="AL57" s="69">
        <f t="shared" si="84"/>
        <v>9815.78</v>
      </c>
      <c r="AM57" s="88">
        <f t="shared" si="85"/>
        <v>6543.849999999999</v>
      </c>
      <c r="AN57" s="59">
        <v>8592</v>
      </c>
      <c r="AO57" s="59">
        <v>7025</v>
      </c>
      <c r="AP57" s="75">
        <f t="shared" si="78"/>
        <v>1223.7800000000007</v>
      </c>
      <c r="AQ57" s="95">
        <v>305</v>
      </c>
    </row>
    <row r="58" spans="1:43" s="1" customFormat="1" ht="12.75" customHeight="1">
      <c r="A58" s="31" t="s">
        <v>85</v>
      </c>
      <c r="B58" s="41">
        <v>0.4</v>
      </c>
      <c r="C58" s="41">
        <v>0.4</v>
      </c>
      <c r="D58" s="42">
        <v>20643</v>
      </c>
      <c r="E58" s="42">
        <v>8002</v>
      </c>
      <c r="F58" s="33">
        <v>750</v>
      </c>
      <c r="G58" s="33">
        <v>950</v>
      </c>
      <c r="H58" s="43">
        <f t="shared" si="79"/>
        <v>2308.42</v>
      </c>
      <c r="I58" s="43">
        <f t="shared" si="80"/>
        <v>923.37</v>
      </c>
      <c r="J58" s="58">
        <f t="shared" si="81"/>
        <v>0</v>
      </c>
      <c r="K58" s="54">
        <f t="shared" si="82"/>
        <v>1385.0500000000002</v>
      </c>
      <c r="L58" s="42">
        <v>2</v>
      </c>
      <c r="M58" s="42">
        <v>168</v>
      </c>
      <c r="N58" s="59">
        <f t="shared" si="94"/>
        <v>200</v>
      </c>
      <c r="O58" s="59">
        <f t="shared" si="95"/>
        <v>32</v>
      </c>
      <c r="P58" s="43">
        <f t="shared" si="96"/>
        <v>2.4</v>
      </c>
      <c r="Q58" s="43">
        <f t="shared" si="97"/>
        <v>0.96</v>
      </c>
      <c r="R58" s="69">
        <f t="shared" si="98"/>
        <v>1.44</v>
      </c>
      <c r="S58" s="42">
        <v>13</v>
      </c>
      <c r="T58" s="42">
        <v>1943</v>
      </c>
      <c r="U58" s="70">
        <f t="shared" si="99"/>
        <v>2600</v>
      </c>
      <c r="V58" s="69">
        <f t="shared" si="100"/>
        <v>657</v>
      </c>
      <c r="W58" s="71">
        <f t="shared" si="101"/>
        <v>49.28</v>
      </c>
      <c r="X58" s="71">
        <f t="shared" si="102"/>
        <v>19.71</v>
      </c>
      <c r="Y58" s="74">
        <f t="shared" si="103"/>
        <v>29.57</v>
      </c>
      <c r="Z58" s="42"/>
      <c r="AA58" s="42"/>
      <c r="AB58" s="59"/>
      <c r="AC58" s="59"/>
      <c r="AD58" s="71"/>
      <c r="AE58" s="71"/>
      <c r="AF58" s="74"/>
      <c r="AG58" s="87">
        <v>1385</v>
      </c>
      <c r="AH58" s="74">
        <f t="shared" si="86"/>
        <v>55.4</v>
      </c>
      <c r="AI58" s="74">
        <f t="shared" si="87"/>
        <v>22.16</v>
      </c>
      <c r="AJ58" s="74">
        <f t="shared" si="88"/>
        <v>33.239999999999995</v>
      </c>
      <c r="AK58" s="88">
        <f t="shared" si="83"/>
        <v>2415.5000000000005</v>
      </c>
      <c r="AL58" s="69">
        <f t="shared" si="84"/>
        <v>966.2</v>
      </c>
      <c r="AM58" s="88">
        <f t="shared" si="85"/>
        <v>1449.3000000000002</v>
      </c>
      <c r="AN58" s="59">
        <v>835</v>
      </c>
      <c r="AO58" s="59">
        <v>683</v>
      </c>
      <c r="AP58" s="75">
        <f t="shared" si="78"/>
        <v>131.20000000000005</v>
      </c>
      <c r="AQ58" s="95">
        <v>33</v>
      </c>
    </row>
    <row r="59" spans="1:43" ht="12.75" customHeight="1">
      <c r="A59" s="35" t="s">
        <v>86</v>
      </c>
      <c r="B59" s="36"/>
      <c r="C59" s="36"/>
      <c r="D59" s="37">
        <f aca="true" t="shared" si="104" ref="D59:R59">D60+D61+D63+D64+D65+D67+D68+D69+D70+D72+D73+D74+D76+D77+D78</f>
        <v>398238</v>
      </c>
      <c r="E59" s="37">
        <f t="shared" si="104"/>
        <v>182166</v>
      </c>
      <c r="F59" s="33"/>
      <c r="G59" s="33"/>
      <c r="H59" s="38">
        <f t="shared" si="104"/>
        <v>47173.64</v>
      </c>
      <c r="I59" s="38">
        <f t="shared" si="104"/>
        <v>30720.949999999997</v>
      </c>
      <c r="J59" s="56">
        <f t="shared" si="104"/>
        <v>592.02</v>
      </c>
      <c r="K59" s="38">
        <f t="shared" si="104"/>
        <v>16452.69</v>
      </c>
      <c r="L59" s="38">
        <f t="shared" si="104"/>
        <v>252</v>
      </c>
      <c r="M59" s="38">
        <f t="shared" si="104"/>
        <v>10520</v>
      </c>
      <c r="N59" s="38">
        <f t="shared" si="104"/>
        <v>25200</v>
      </c>
      <c r="O59" s="38">
        <f t="shared" si="104"/>
        <v>14680</v>
      </c>
      <c r="P59" s="38">
        <f t="shared" si="104"/>
        <v>1101.02</v>
      </c>
      <c r="Q59" s="38">
        <f t="shared" si="104"/>
        <v>878.7800000000001</v>
      </c>
      <c r="R59" s="38">
        <f t="shared" si="104"/>
        <v>222.23999999999998</v>
      </c>
      <c r="S59" s="38">
        <f aca="true" t="shared" si="105" ref="S59:AQ59">S60+S61+S63+S64+S65+S67+S68+S69+S70+S72+S73+S74+S76+S77+S78</f>
        <v>258</v>
      </c>
      <c r="T59" s="38">
        <f t="shared" si="105"/>
        <v>38079</v>
      </c>
      <c r="U59" s="38">
        <f t="shared" si="105"/>
        <v>51600</v>
      </c>
      <c r="V59" s="38">
        <f t="shared" si="105"/>
        <v>13521</v>
      </c>
      <c r="W59" s="38">
        <f t="shared" si="105"/>
        <v>1014.0899999999999</v>
      </c>
      <c r="X59" s="38">
        <f t="shared" si="105"/>
        <v>704.04</v>
      </c>
      <c r="Y59" s="38">
        <f t="shared" si="105"/>
        <v>310.04999999999995</v>
      </c>
      <c r="Z59" s="38">
        <f t="shared" si="105"/>
        <v>31</v>
      </c>
      <c r="AA59" s="38">
        <f t="shared" si="105"/>
        <v>5976</v>
      </c>
      <c r="AB59" s="38">
        <f t="shared" si="105"/>
        <v>9300</v>
      </c>
      <c r="AC59" s="38">
        <f t="shared" si="105"/>
        <v>3324</v>
      </c>
      <c r="AD59" s="38">
        <f t="shared" si="105"/>
        <v>315.8</v>
      </c>
      <c r="AE59" s="38">
        <f t="shared" si="105"/>
        <v>240.23000000000002</v>
      </c>
      <c r="AF59" s="38">
        <f t="shared" si="105"/>
        <v>75.57</v>
      </c>
      <c r="AG59" s="38">
        <f t="shared" si="105"/>
        <v>31564</v>
      </c>
      <c r="AH59" s="38">
        <f t="shared" si="105"/>
        <v>1262.56</v>
      </c>
      <c r="AI59" s="38">
        <f t="shared" si="105"/>
        <v>903.8300000000002</v>
      </c>
      <c r="AJ59" s="38">
        <f t="shared" si="105"/>
        <v>358.73</v>
      </c>
      <c r="AK59" s="38">
        <f t="shared" si="105"/>
        <v>50867.11</v>
      </c>
      <c r="AL59" s="38">
        <f t="shared" si="105"/>
        <v>33447.83</v>
      </c>
      <c r="AM59" s="38">
        <f t="shared" si="105"/>
        <v>17419.280000000002</v>
      </c>
      <c r="AN59" s="86">
        <f t="shared" si="105"/>
        <v>30039</v>
      </c>
      <c r="AO59" s="86">
        <f t="shared" si="105"/>
        <v>24564</v>
      </c>
      <c r="AP59" s="62">
        <f t="shared" si="105"/>
        <v>3408.830000000001</v>
      </c>
      <c r="AQ59" s="94">
        <f t="shared" si="105"/>
        <v>852</v>
      </c>
    </row>
    <row r="60" spans="1:43" ht="12.75" customHeight="1">
      <c r="A60" s="31" t="s">
        <v>38</v>
      </c>
      <c r="B60" s="41">
        <v>0.4</v>
      </c>
      <c r="C60" s="41">
        <v>0.4</v>
      </c>
      <c r="D60" s="42">
        <v>9384</v>
      </c>
      <c r="E60" s="42">
        <v>24695</v>
      </c>
      <c r="F60" s="33">
        <v>750</v>
      </c>
      <c r="G60" s="33">
        <v>950</v>
      </c>
      <c r="H60" s="43">
        <f>ROUND((D60*F60+E60*G60)/10000,2)</f>
        <v>3049.83</v>
      </c>
      <c r="I60" s="43">
        <f>ROUND((350*D60+550*E60)*B60/10000+400*(D60+E60)*C60/10000,2)</f>
        <v>1219.93</v>
      </c>
      <c r="J60" s="58">
        <f>ROUND((400*D60+400*E60)/10000*(C60-B60),2)</f>
        <v>0</v>
      </c>
      <c r="K60" s="54">
        <f>H60-I60</f>
        <v>1829.8999999999999</v>
      </c>
      <c r="L60" s="60"/>
      <c r="M60" s="60"/>
      <c r="N60" s="59"/>
      <c r="O60" s="59"/>
      <c r="P60" s="43"/>
      <c r="Q60" s="43"/>
      <c r="R60" s="69"/>
      <c r="S60" s="60"/>
      <c r="T60" s="60"/>
      <c r="U60" s="70"/>
      <c r="V60" s="69"/>
      <c r="W60" s="71"/>
      <c r="X60" s="71"/>
      <c r="Y60" s="74"/>
      <c r="Z60" s="60"/>
      <c r="AA60" s="60"/>
      <c r="AB60" s="59"/>
      <c r="AC60" s="59"/>
      <c r="AD60" s="71"/>
      <c r="AE60" s="71"/>
      <c r="AF60" s="74"/>
      <c r="AG60" s="87"/>
      <c r="AH60" s="74"/>
      <c r="AI60" s="74"/>
      <c r="AJ60" s="74"/>
      <c r="AK60" s="88">
        <f>H60+P60+AH60+W60+AD60</f>
        <v>3049.83</v>
      </c>
      <c r="AL60" s="69">
        <f>Q60+AI60+I60+X60+AE60</f>
        <v>1219.93</v>
      </c>
      <c r="AM60" s="88">
        <f>K60+R60+AJ60+Y60+AF60</f>
        <v>1829.8999999999999</v>
      </c>
      <c r="AN60" s="59">
        <v>1081</v>
      </c>
      <c r="AO60" s="59">
        <v>884</v>
      </c>
      <c r="AP60" s="75">
        <f aca="true" t="shared" si="106" ref="AP60:AP78">AL60-AN60</f>
        <v>138.93000000000006</v>
      </c>
      <c r="AQ60" s="95">
        <v>35</v>
      </c>
    </row>
    <row r="61" spans="1:43" ht="12.75" customHeight="1">
      <c r="A61" s="31" t="s">
        <v>87</v>
      </c>
      <c r="B61" s="41">
        <v>0.4</v>
      </c>
      <c r="C61" s="41">
        <v>0.4</v>
      </c>
      <c r="D61" s="42">
        <v>40082</v>
      </c>
      <c r="E61" s="42">
        <v>10028</v>
      </c>
      <c r="F61" s="33">
        <v>750</v>
      </c>
      <c r="G61" s="33">
        <v>950</v>
      </c>
      <c r="H61" s="43">
        <f aca="true" t="shared" si="107" ref="H61:H78">ROUND((D61*F61+E61*G61)/10000,2)</f>
        <v>3958.81</v>
      </c>
      <c r="I61" s="43">
        <f aca="true" t="shared" si="108" ref="I61:I78">ROUND((350*D61+550*E61)*B61/10000+400*(D61+E61)*C61/10000,2)</f>
        <v>1583.52</v>
      </c>
      <c r="J61" s="58">
        <f aca="true" t="shared" si="109" ref="J61:J78">ROUND((400*D61+400*E61)/10000*(C61-B61),2)</f>
        <v>0</v>
      </c>
      <c r="K61" s="54">
        <f aca="true" t="shared" si="110" ref="K61:K78">H61-I61</f>
        <v>2375.29</v>
      </c>
      <c r="L61" s="60">
        <v>13</v>
      </c>
      <c r="M61" s="60">
        <v>938</v>
      </c>
      <c r="N61" s="59">
        <f>L61*100</f>
        <v>1300</v>
      </c>
      <c r="O61" s="59">
        <f>N61-M61</f>
        <v>362</v>
      </c>
      <c r="P61" s="43">
        <f>ROUND(O61*750/10000,2)</f>
        <v>27.15</v>
      </c>
      <c r="Q61" s="43">
        <f>ROUND(P61*C61,2)</f>
        <v>10.86</v>
      </c>
      <c r="R61" s="69">
        <f>P61-Q61</f>
        <v>16.29</v>
      </c>
      <c r="S61" s="60">
        <v>14</v>
      </c>
      <c r="T61" s="60">
        <v>1786</v>
      </c>
      <c r="U61" s="70">
        <f>S61*200</f>
        <v>2800</v>
      </c>
      <c r="V61" s="69">
        <f>U61-T61</f>
        <v>1014</v>
      </c>
      <c r="W61" s="71">
        <f>ROUND(V61*750/10000,2)</f>
        <v>76.05</v>
      </c>
      <c r="X61" s="71">
        <f>ROUND(W61*C61,2)</f>
        <v>30.42</v>
      </c>
      <c r="Y61" s="74">
        <f>W61-X61</f>
        <v>45.629999999999995</v>
      </c>
      <c r="Z61" s="60">
        <v>4</v>
      </c>
      <c r="AA61" s="60">
        <v>780</v>
      </c>
      <c r="AB61" s="59">
        <f aca="true" t="shared" si="111" ref="AB61:AB74">Z61*300</f>
        <v>1200</v>
      </c>
      <c r="AC61" s="59">
        <f aca="true" t="shared" si="112" ref="AC61:AC74">AB61-AA61</f>
        <v>420</v>
      </c>
      <c r="AD61" s="71">
        <f aca="true" t="shared" si="113" ref="AD61:AD74">ROUND(AC61*950/10000,2)</f>
        <v>39.9</v>
      </c>
      <c r="AE61" s="71">
        <f aca="true" t="shared" si="114" ref="AE61:AE74">ROUND(AD61*C61,2)</f>
        <v>15.96</v>
      </c>
      <c r="AF61" s="74">
        <f aca="true" t="shared" si="115" ref="AF61:AF74">AD61-AE61</f>
        <v>23.939999999999998</v>
      </c>
      <c r="AG61" s="87">
        <v>122</v>
      </c>
      <c r="AH61" s="74">
        <f aca="true" t="shared" si="116" ref="AH61:AH78">ROUND(AG61*400/10000,2)</f>
        <v>4.88</v>
      </c>
      <c r="AI61" s="74">
        <f aca="true" t="shared" si="117" ref="AI61:AI78">ROUND(AH61*B61,2)</f>
        <v>1.95</v>
      </c>
      <c r="AJ61" s="74">
        <f aca="true" t="shared" si="118" ref="AJ61:AJ78">AH61-AI61</f>
        <v>2.9299999999999997</v>
      </c>
      <c r="AK61" s="88">
        <f aca="true" t="shared" si="119" ref="AK61:AK78">H61+P61+AH61+W61+AD61</f>
        <v>4106.79</v>
      </c>
      <c r="AL61" s="69">
        <f aca="true" t="shared" si="120" ref="AL61:AL78">Q61+AI61+I61+X61+AE61</f>
        <v>1642.71</v>
      </c>
      <c r="AM61" s="88">
        <f aca="true" t="shared" si="121" ref="AM61:AM78">K61+R61+AJ61+Y61+AF61</f>
        <v>2464.08</v>
      </c>
      <c r="AN61" s="59">
        <v>1517</v>
      </c>
      <c r="AO61" s="59">
        <v>1240</v>
      </c>
      <c r="AP61" s="75">
        <f t="shared" si="106"/>
        <v>125.71000000000004</v>
      </c>
      <c r="AQ61" s="95">
        <v>31</v>
      </c>
    </row>
    <row r="62" spans="1:43" ht="12.75" customHeight="1">
      <c r="A62" s="47" t="s">
        <v>88</v>
      </c>
      <c r="B62" s="41">
        <v>0.4</v>
      </c>
      <c r="C62" s="41">
        <v>0.4</v>
      </c>
      <c r="D62" s="42">
        <v>661</v>
      </c>
      <c r="E62" s="42"/>
      <c r="F62" s="33">
        <v>750</v>
      </c>
      <c r="G62" s="33">
        <v>950</v>
      </c>
      <c r="H62" s="43">
        <f t="shared" si="107"/>
        <v>49.58</v>
      </c>
      <c r="I62" s="43">
        <f t="shared" si="108"/>
        <v>19.83</v>
      </c>
      <c r="J62" s="58">
        <f t="shared" si="109"/>
        <v>0</v>
      </c>
      <c r="K62" s="54">
        <f t="shared" si="110"/>
        <v>29.75</v>
      </c>
      <c r="L62" s="60"/>
      <c r="M62" s="60"/>
      <c r="N62" s="59"/>
      <c r="O62" s="59"/>
      <c r="P62" s="43"/>
      <c r="Q62" s="43"/>
      <c r="R62" s="69"/>
      <c r="S62" s="60"/>
      <c r="T62" s="60"/>
      <c r="U62" s="70"/>
      <c r="V62" s="69"/>
      <c r="W62" s="71"/>
      <c r="X62" s="71"/>
      <c r="Y62" s="74"/>
      <c r="Z62" s="60"/>
      <c r="AA62" s="60"/>
      <c r="AB62" s="59"/>
      <c r="AC62" s="59"/>
      <c r="AD62" s="71"/>
      <c r="AE62" s="71"/>
      <c r="AF62" s="74"/>
      <c r="AG62" s="87"/>
      <c r="AH62" s="74"/>
      <c r="AI62" s="74"/>
      <c r="AJ62" s="74"/>
      <c r="AK62" s="88">
        <f t="shared" si="119"/>
        <v>49.58</v>
      </c>
      <c r="AL62" s="69">
        <f t="shared" si="120"/>
        <v>19.83</v>
      </c>
      <c r="AM62" s="88">
        <f t="shared" si="121"/>
        <v>29.75</v>
      </c>
      <c r="AN62" s="59"/>
      <c r="AO62" s="59"/>
      <c r="AP62" s="75">
        <f t="shared" si="106"/>
        <v>19.83</v>
      </c>
      <c r="AQ62" s="95"/>
    </row>
    <row r="63" spans="1:43" ht="12.75" customHeight="1">
      <c r="A63" s="31" t="s">
        <v>89</v>
      </c>
      <c r="B63" s="41">
        <v>0.4</v>
      </c>
      <c r="C63" s="41">
        <v>0.4</v>
      </c>
      <c r="D63" s="42">
        <v>25790</v>
      </c>
      <c r="E63" s="42">
        <v>4987</v>
      </c>
      <c r="F63" s="33">
        <v>750</v>
      </c>
      <c r="G63" s="33">
        <v>950</v>
      </c>
      <c r="H63" s="43">
        <f t="shared" si="107"/>
        <v>2408.02</v>
      </c>
      <c r="I63" s="43">
        <f t="shared" si="108"/>
        <v>963.21</v>
      </c>
      <c r="J63" s="58">
        <f t="shared" si="109"/>
        <v>0</v>
      </c>
      <c r="K63" s="54">
        <f t="shared" si="110"/>
        <v>1444.81</v>
      </c>
      <c r="L63" s="60"/>
      <c r="M63" s="60"/>
      <c r="N63" s="59"/>
      <c r="O63" s="59"/>
      <c r="P63" s="43"/>
      <c r="Q63" s="43"/>
      <c r="R63" s="69"/>
      <c r="S63" s="60">
        <v>2</v>
      </c>
      <c r="T63" s="60">
        <v>320</v>
      </c>
      <c r="U63" s="70">
        <f>S63*200</f>
        <v>400</v>
      </c>
      <c r="V63" s="69">
        <f>U63-T63</f>
        <v>80</v>
      </c>
      <c r="W63" s="71">
        <f>ROUND(V63*750/10000,2)</f>
        <v>6</v>
      </c>
      <c r="X63" s="71">
        <f>ROUND(W63*C63,2)</f>
        <v>2.4</v>
      </c>
      <c r="Y63" s="74">
        <f>W63-X63</f>
        <v>3.6</v>
      </c>
      <c r="Z63" s="60"/>
      <c r="AA63" s="60"/>
      <c r="AB63" s="59"/>
      <c r="AC63" s="59"/>
      <c r="AD63" s="71"/>
      <c r="AE63" s="71"/>
      <c r="AF63" s="74"/>
      <c r="AG63" s="87">
        <v>1191</v>
      </c>
      <c r="AH63" s="74">
        <f t="shared" si="116"/>
        <v>47.64</v>
      </c>
      <c r="AI63" s="74">
        <f t="shared" si="117"/>
        <v>19.06</v>
      </c>
      <c r="AJ63" s="74">
        <f t="shared" si="118"/>
        <v>28.580000000000002</v>
      </c>
      <c r="AK63" s="88">
        <f t="shared" si="119"/>
        <v>2461.66</v>
      </c>
      <c r="AL63" s="69">
        <f t="shared" si="120"/>
        <v>984.67</v>
      </c>
      <c r="AM63" s="88">
        <f t="shared" si="121"/>
        <v>1476.9899999999998</v>
      </c>
      <c r="AN63" s="59">
        <v>841</v>
      </c>
      <c r="AO63" s="59">
        <v>688</v>
      </c>
      <c r="AP63" s="75">
        <f t="shared" si="106"/>
        <v>143.66999999999996</v>
      </c>
      <c r="AQ63" s="95">
        <v>36</v>
      </c>
    </row>
    <row r="64" spans="1:43" ht="12.75" customHeight="1">
      <c r="A64" s="31" t="s">
        <v>90</v>
      </c>
      <c r="B64" s="41">
        <v>0.8</v>
      </c>
      <c r="C64" s="41">
        <v>0.8</v>
      </c>
      <c r="D64" s="42">
        <v>29321</v>
      </c>
      <c r="E64" s="42">
        <v>15405</v>
      </c>
      <c r="F64" s="33">
        <v>750</v>
      </c>
      <c r="G64" s="33">
        <v>950</v>
      </c>
      <c r="H64" s="43">
        <f t="shared" si="107"/>
        <v>3662.55</v>
      </c>
      <c r="I64" s="43">
        <f t="shared" si="108"/>
        <v>2930.04</v>
      </c>
      <c r="J64" s="58">
        <f t="shared" si="109"/>
        <v>0</v>
      </c>
      <c r="K64" s="54">
        <f t="shared" si="110"/>
        <v>732.5100000000002</v>
      </c>
      <c r="L64" s="60">
        <v>47</v>
      </c>
      <c r="M64" s="60">
        <v>1270</v>
      </c>
      <c r="N64" s="59">
        <f>L64*100</f>
        <v>4700</v>
      </c>
      <c r="O64" s="59">
        <f>N64-M64</f>
        <v>3430</v>
      </c>
      <c r="P64" s="43">
        <f>ROUND(O64*750/10000,2)</f>
        <v>257.25</v>
      </c>
      <c r="Q64" s="43">
        <f>ROUND(P64*C64,2)</f>
        <v>205.8</v>
      </c>
      <c r="R64" s="69">
        <f>P64-Q64</f>
        <v>51.44999999999999</v>
      </c>
      <c r="S64" s="60">
        <v>29</v>
      </c>
      <c r="T64" s="60">
        <v>3976</v>
      </c>
      <c r="U64" s="70">
        <f aca="true" t="shared" si="122" ref="U64:U78">S64*200</f>
        <v>5800</v>
      </c>
      <c r="V64" s="69">
        <f aca="true" t="shared" si="123" ref="V64:V78">U64-T64</f>
        <v>1824</v>
      </c>
      <c r="W64" s="71">
        <f aca="true" t="shared" si="124" ref="W64:W78">ROUND(V64*750/10000,2)</f>
        <v>136.8</v>
      </c>
      <c r="X64" s="71">
        <f aca="true" t="shared" si="125" ref="X64:X78">ROUND(W64*C64,2)</f>
        <v>109.44</v>
      </c>
      <c r="Y64" s="74">
        <f aca="true" t="shared" si="126" ref="Y64:Y78">W64-X64</f>
        <v>27.360000000000014</v>
      </c>
      <c r="Z64" s="60"/>
      <c r="AA64" s="60"/>
      <c r="AB64" s="59"/>
      <c r="AC64" s="59"/>
      <c r="AD64" s="71"/>
      <c r="AE64" s="71"/>
      <c r="AF64" s="74"/>
      <c r="AG64" s="87">
        <v>3446</v>
      </c>
      <c r="AH64" s="74">
        <f t="shared" si="116"/>
        <v>137.84</v>
      </c>
      <c r="AI64" s="74">
        <f t="shared" si="117"/>
        <v>110.27</v>
      </c>
      <c r="AJ64" s="74">
        <f t="shared" si="118"/>
        <v>27.570000000000007</v>
      </c>
      <c r="AK64" s="88">
        <f t="shared" si="119"/>
        <v>4194.4400000000005</v>
      </c>
      <c r="AL64" s="69">
        <f t="shared" si="120"/>
        <v>3355.55</v>
      </c>
      <c r="AM64" s="88">
        <f t="shared" si="121"/>
        <v>838.8900000000003</v>
      </c>
      <c r="AN64" s="59">
        <v>3062</v>
      </c>
      <c r="AO64" s="59">
        <v>2504</v>
      </c>
      <c r="AP64" s="75">
        <f t="shared" si="106"/>
        <v>293.5500000000002</v>
      </c>
      <c r="AQ64" s="95">
        <v>73</v>
      </c>
    </row>
    <row r="65" spans="1:43" ht="12.75" customHeight="1">
      <c r="A65" s="31" t="s">
        <v>91</v>
      </c>
      <c r="B65" s="41">
        <v>0.8</v>
      </c>
      <c r="C65" s="41">
        <v>0.8</v>
      </c>
      <c r="D65" s="42">
        <v>69614</v>
      </c>
      <c r="E65" s="42">
        <v>31056</v>
      </c>
      <c r="F65" s="33">
        <v>750</v>
      </c>
      <c r="G65" s="33">
        <v>950</v>
      </c>
      <c r="H65" s="43">
        <f t="shared" si="107"/>
        <v>8171.37</v>
      </c>
      <c r="I65" s="43">
        <f t="shared" si="108"/>
        <v>6537.1</v>
      </c>
      <c r="J65" s="58">
        <f t="shared" si="109"/>
        <v>0</v>
      </c>
      <c r="K65" s="54">
        <f t="shared" si="110"/>
        <v>1634.2699999999995</v>
      </c>
      <c r="L65" s="60">
        <v>14</v>
      </c>
      <c r="M65" s="60">
        <v>851</v>
      </c>
      <c r="N65" s="59">
        <f aca="true" t="shared" si="127" ref="N65:N74">L65*100</f>
        <v>1400</v>
      </c>
      <c r="O65" s="59">
        <f aca="true" t="shared" si="128" ref="O65:O74">N65-M65</f>
        <v>549</v>
      </c>
      <c r="P65" s="43">
        <f aca="true" t="shared" si="129" ref="P65:P74">ROUND(O65*750/10000,2)</f>
        <v>41.18</v>
      </c>
      <c r="Q65" s="43">
        <f aca="true" t="shared" si="130" ref="Q65:Q74">ROUND(P65*C65,2)</f>
        <v>32.94</v>
      </c>
      <c r="R65" s="69">
        <f aca="true" t="shared" si="131" ref="R65:R74">P65-Q65</f>
        <v>8.240000000000002</v>
      </c>
      <c r="S65" s="60">
        <v>58</v>
      </c>
      <c r="T65" s="60">
        <v>8808</v>
      </c>
      <c r="U65" s="70">
        <f t="shared" si="122"/>
        <v>11600</v>
      </c>
      <c r="V65" s="69">
        <f t="shared" si="123"/>
        <v>2792</v>
      </c>
      <c r="W65" s="71">
        <f t="shared" si="124"/>
        <v>209.4</v>
      </c>
      <c r="X65" s="71">
        <f t="shared" si="125"/>
        <v>167.52</v>
      </c>
      <c r="Y65" s="74">
        <f t="shared" si="126"/>
        <v>41.879999999999995</v>
      </c>
      <c r="Z65" s="60">
        <v>9</v>
      </c>
      <c r="AA65" s="60">
        <v>1957</v>
      </c>
      <c r="AB65" s="59">
        <f t="shared" si="111"/>
        <v>2700</v>
      </c>
      <c r="AC65" s="59">
        <f t="shared" si="112"/>
        <v>743</v>
      </c>
      <c r="AD65" s="71">
        <f t="shared" si="113"/>
        <v>70.59</v>
      </c>
      <c r="AE65" s="71">
        <f t="shared" si="114"/>
        <v>56.47</v>
      </c>
      <c r="AF65" s="74">
        <f t="shared" si="115"/>
        <v>14.120000000000005</v>
      </c>
      <c r="AG65" s="87">
        <v>5690</v>
      </c>
      <c r="AH65" s="74">
        <f t="shared" si="116"/>
        <v>227.6</v>
      </c>
      <c r="AI65" s="74">
        <f t="shared" si="117"/>
        <v>182.08</v>
      </c>
      <c r="AJ65" s="74">
        <f t="shared" si="118"/>
        <v>45.51999999999998</v>
      </c>
      <c r="AK65" s="88">
        <f t="shared" si="119"/>
        <v>8720.14</v>
      </c>
      <c r="AL65" s="69">
        <f t="shared" si="120"/>
        <v>6976.1100000000015</v>
      </c>
      <c r="AM65" s="88">
        <f t="shared" si="121"/>
        <v>1744.0299999999993</v>
      </c>
      <c r="AN65" s="59">
        <v>6156</v>
      </c>
      <c r="AO65" s="59">
        <v>5034</v>
      </c>
      <c r="AP65" s="75">
        <f t="shared" si="106"/>
        <v>820.1100000000015</v>
      </c>
      <c r="AQ65" s="95">
        <v>205</v>
      </c>
    </row>
    <row r="66" spans="1:43" ht="12.75" customHeight="1">
      <c r="A66" s="47" t="s">
        <v>92</v>
      </c>
      <c r="B66" s="41">
        <v>0.8</v>
      </c>
      <c r="C66" s="41">
        <v>0.8</v>
      </c>
      <c r="D66" s="42">
        <v>14878</v>
      </c>
      <c r="E66" s="42">
        <v>5353</v>
      </c>
      <c r="F66" s="33">
        <v>750</v>
      </c>
      <c r="G66" s="33">
        <v>950</v>
      </c>
      <c r="H66" s="43">
        <f t="shared" si="107"/>
        <v>1624.39</v>
      </c>
      <c r="I66" s="43">
        <f t="shared" si="108"/>
        <v>1299.51</v>
      </c>
      <c r="J66" s="58">
        <f t="shared" si="109"/>
        <v>0</v>
      </c>
      <c r="K66" s="54">
        <f t="shared" si="110"/>
        <v>324.8800000000001</v>
      </c>
      <c r="L66" s="60">
        <v>2</v>
      </c>
      <c r="M66" s="60">
        <v>121</v>
      </c>
      <c r="N66" s="59">
        <f t="shared" si="127"/>
        <v>200</v>
      </c>
      <c r="O66" s="59">
        <f t="shared" si="128"/>
        <v>79</v>
      </c>
      <c r="P66" s="43">
        <f t="shared" si="129"/>
        <v>5.93</v>
      </c>
      <c r="Q66" s="43">
        <f t="shared" si="130"/>
        <v>4.74</v>
      </c>
      <c r="R66" s="69">
        <f t="shared" si="131"/>
        <v>1.1899999999999995</v>
      </c>
      <c r="S66" s="60">
        <v>17</v>
      </c>
      <c r="T66" s="60">
        <v>2660</v>
      </c>
      <c r="U66" s="70">
        <f t="shared" si="122"/>
        <v>3400</v>
      </c>
      <c r="V66" s="69">
        <f t="shared" si="123"/>
        <v>740</v>
      </c>
      <c r="W66" s="71">
        <f t="shared" si="124"/>
        <v>55.5</v>
      </c>
      <c r="X66" s="71">
        <f t="shared" si="125"/>
        <v>44.4</v>
      </c>
      <c r="Y66" s="74">
        <f t="shared" si="126"/>
        <v>11.100000000000001</v>
      </c>
      <c r="Z66" s="60">
        <v>1</v>
      </c>
      <c r="AA66" s="60">
        <v>220</v>
      </c>
      <c r="AB66" s="59">
        <f t="shared" si="111"/>
        <v>300</v>
      </c>
      <c r="AC66" s="59">
        <f t="shared" si="112"/>
        <v>80</v>
      </c>
      <c r="AD66" s="71">
        <f t="shared" si="113"/>
        <v>7.6</v>
      </c>
      <c r="AE66" s="71">
        <f t="shared" si="114"/>
        <v>6.08</v>
      </c>
      <c r="AF66" s="74">
        <f t="shared" si="115"/>
        <v>1.5199999999999996</v>
      </c>
      <c r="AG66" s="87">
        <v>638</v>
      </c>
      <c r="AH66" s="74">
        <f t="shared" si="116"/>
        <v>25.52</v>
      </c>
      <c r="AI66" s="74">
        <f t="shared" si="117"/>
        <v>20.42</v>
      </c>
      <c r="AJ66" s="74">
        <f t="shared" si="118"/>
        <v>5.099999999999998</v>
      </c>
      <c r="AK66" s="88">
        <f t="shared" si="119"/>
        <v>1718.94</v>
      </c>
      <c r="AL66" s="69">
        <f t="shared" si="120"/>
        <v>1375.15</v>
      </c>
      <c r="AM66" s="88">
        <f t="shared" si="121"/>
        <v>343.79000000000013</v>
      </c>
      <c r="AN66" s="59"/>
      <c r="AO66" s="59"/>
      <c r="AP66" s="75">
        <f t="shared" si="106"/>
        <v>1375.15</v>
      </c>
      <c r="AQ66" s="95"/>
    </row>
    <row r="67" spans="1:43" ht="12.75" customHeight="1">
      <c r="A67" s="31" t="s">
        <v>93</v>
      </c>
      <c r="B67" s="41">
        <v>0.8</v>
      </c>
      <c r="C67" s="41">
        <v>0.9</v>
      </c>
      <c r="D67" s="42">
        <v>47681</v>
      </c>
      <c r="E67" s="42">
        <v>20099</v>
      </c>
      <c r="F67" s="33">
        <v>750</v>
      </c>
      <c r="G67" s="33">
        <v>950</v>
      </c>
      <c r="H67" s="43">
        <f t="shared" si="107"/>
        <v>5485.48</v>
      </c>
      <c r="I67" s="43">
        <f t="shared" si="108"/>
        <v>4659.5</v>
      </c>
      <c r="J67" s="58">
        <f t="shared" si="109"/>
        <v>271.12</v>
      </c>
      <c r="K67" s="54">
        <f t="shared" si="110"/>
        <v>825.9799999999996</v>
      </c>
      <c r="L67" s="60">
        <v>42</v>
      </c>
      <c r="M67" s="60">
        <v>1552</v>
      </c>
      <c r="N67" s="59">
        <f t="shared" si="127"/>
        <v>4200</v>
      </c>
      <c r="O67" s="59">
        <f t="shared" si="128"/>
        <v>2648</v>
      </c>
      <c r="P67" s="43">
        <f t="shared" si="129"/>
        <v>198.6</v>
      </c>
      <c r="Q67" s="43">
        <f t="shared" si="130"/>
        <v>178.74</v>
      </c>
      <c r="R67" s="69">
        <f t="shared" si="131"/>
        <v>19.859999999999985</v>
      </c>
      <c r="S67" s="60">
        <v>35</v>
      </c>
      <c r="T67" s="60">
        <v>5193</v>
      </c>
      <c r="U67" s="70">
        <f t="shared" si="122"/>
        <v>7000</v>
      </c>
      <c r="V67" s="69">
        <f t="shared" si="123"/>
        <v>1807</v>
      </c>
      <c r="W67" s="71">
        <f t="shared" si="124"/>
        <v>135.53</v>
      </c>
      <c r="X67" s="71">
        <f t="shared" si="125"/>
        <v>121.98</v>
      </c>
      <c r="Y67" s="74">
        <f t="shared" si="126"/>
        <v>13.549999999999997</v>
      </c>
      <c r="Z67" s="60">
        <v>2</v>
      </c>
      <c r="AA67" s="60">
        <v>373</v>
      </c>
      <c r="AB67" s="59">
        <f t="shared" si="111"/>
        <v>600</v>
      </c>
      <c r="AC67" s="59">
        <f t="shared" si="112"/>
        <v>227</v>
      </c>
      <c r="AD67" s="71">
        <f t="shared" si="113"/>
        <v>21.57</v>
      </c>
      <c r="AE67" s="71">
        <f t="shared" si="114"/>
        <v>19.41</v>
      </c>
      <c r="AF67" s="74">
        <f t="shared" si="115"/>
        <v>2.16</v>
      </c>
      <c r="AG67" s="87">
        <v>3314</v>
      </c>
      <c r="AH67" s="74">
        <f t="shared" si="116"/>
        <v>132.56</v>
      </c>
      <c r="AI67" s="74">
        <f t="shared" si="117"/>
        <v>106.05</v>
      </c>
      <c r="AJ67" s="74">
        <f t="shared" si="118"/>
        <v>26.510000000000005</v>
      </c>
      <c r="AK67" s="88">
        <f t="shared" si="119"/>
        <v>5973.74</v>
      </c>
      <c r="AL67" s="69">
        <f t="shared" si="120"/>
        <v>5085.679999999999</v>
      </c>
      <c r="AM67" s="88">
        <f t="shared" si="121"/>
        <v>888.0599999999995</v>
      </c>
      <c r="AN67" s="59">
        <v>4549</v>
      </c>
      <c r="AO67" s="59">
        <v>3720</v>
      </c>
      <c r="AP67" s="75">
        <f t="shared" si="106"/>
        <v>536.6799999999994</v>
      </c>
      <c r="AQ67" s="95">
        <v>134</v>
      </c>
    </row>
    <row r="68" spans="1:43" ht="12.75" customHeight="1">
      <c r="A68" s="31" t="s">
        <v>94</v>
      </c>
      <c r="B68" s="41">
        <v>0.6</v>
      </c>
      <c r="C68" s="41">
        <v>0.6</v>
      </c>
      <c r="D68" s="42">
        <v>17735</v>
      </c>
      <c r="E68" s="42">
        <v>5957</v>
      </c>
      <c r="F68" s="33">
        <v>750</v>
      </c>
      <c r="G68" s="33">
        <v>950</v>
      </c>
      <c r="H68" s="43">
        <f t="shared" si="107"/>
        <v>1896.04</v>
      </c>
      <c r="I68" s="43">
        <f t="shared" si="108"/>
        <v>1137.62</v>
      </c>
      <c r="J68" s="58">
        <f t="shared" si="109"/>
        <v>0</v>
      </c>
      <c r="K68" s="54">
        <f t="shared" si="110"/>
        <v>758.4200000000001</v>
      </c>
      <c r="L68" s="60">
        <v>14</v>
      </c>
      <c r="M68" s="60">
        <v>724</v>
      </c>
      <c r="N68" s="59">
        <f t="shared" si="127"/>
        <v>1400</v>
      </c>
      <c r="O68" s="59">
        <f t="shared" si="128"/>
        <v>676</v>
      </c>
      <c r="P68" s="43">
        <f t="shared" si="129"/>
        <v>50.7</v>
      </c>
      <c r="Q68" s="43">
        <f t="shared" si="130"/>
        <v>30.42</v>
      </c>
      <c r="R68" s="69">
        <f t="shared" si="131"/>
        <v>20.28</v>
      </c>
      <c r="S68" s="60">
        <v>9</v>
      </c>
      <c r="T68" s="60">
        <v>1378</v>
      </c>
      <c r="U68" s="70">
        <f t="shared" si="122"/>
        <v>1800</v>
      </c>
      <c r="V68" s="69">
        <f t="shared" si="123"/>
        <v>422</v>
      </c>
      <c r="W68" s="71">
        <f t="shared" si="124"/>
        <v>31.65</v>
      </c>
      <c r="X68" s="71">
        <f t="shared" si="125"/>
        <v>18.99</v>
      </c>
      <c r="Y68" s="74">
        <f t="shared" si="126"/>
        <v>12.66</v>
      </c>
      <c r="Z68" s="60">
        <v>2</v>
      </c>
      <c r="AA68" s="60">
        <v>409</v>
      </c>
      <c r="AB68" s="59">
        <f t="shared" si="111"/>
        <v>600</v>
      </c>
      <c r="AC68" s="59">
        <f t="shared" si="112"/>
        <v>191</v>
      </c>
      <c r="AD68" s="71">
        <f t="shared" si="113"/>
        <v>18.15</v>
      </c>
      <c r="AE68" s="71">
        <f t="shared" si="114"/>
        <v>10.89</v>
      </c>
      <c r="AF68" s="74">
        <f t="shared" si="115"/>
        <v>7.259999999999998</v>
      </c>
      <c r="AG68" s="87">
        <v>1645</v>
      </c>
      <c r="AH68" s="74">
        <f t="shared" si="116"/>
        <v>65.8</v>
      </c>
      <c r="AI68" s="74">
        <f t="shared" si="117"/>
        <v>39.48</v>
      </c>
      <c r="AJ68" s="74">
        <f t="shared" si="118"/>
        <v>26.32</v>
      </c>
      <c r="AK68" s="88">
        <f t="shared" si="119"/>
        <v>2062.34</v>
      </c>
      <c r="AL68" s="69">
        <f t="shared" si="120"/>
        <v>1237.4</v>
      </c>
      <c r="AM68" s="88">
        <f t="shared" si="121"/>
        <v>824.94</v>
      </c>
      <c r="AN68" s="59">
        <v>1096</v>
      </c>
      <c r="AO68" s="59">
        <v>896</v>
      </c>
      <c r="AP68" s="75">
        <f t="shared" si="106"/>
        <v>141.4000000000001</v>
      </c>
      <c r="AQ68" s="95">
        <v>35</v>
      </c>
    </row>
    <row r="69" spans="1:43" ht="12.75" customHeight="1">
      <c r="A69" s="31" t="s">
        <v>95</v>
      </c>
      <c r="B69" s="41">
        <v>0.8</v>
      </c>
      <c r="C69" s="41">
        <v>0.8</v>
      </c>
      <c r="D69" s="42">
        <v>16541</v>
      </c>
      <c r="E69" s="42">
        <v>6163</v>
      </c>
      <c r="F69" s="33">
        <v>750</v>
      </c>
      <c r="G69" s="33">
        <v>950</v>
      </c>
      <c r="H69" s="43">
        <f t="shared" si="107"/>
        <v>1826.06</v>
      </c>
      <c r="I69" s="43">
        <f t="shared" si="108"/>
        <v>1460.85</v>
      </c>
      <c r="J69" s="58">
        <f t="shared" si="109"/>
        <v>0</v>
      </c>
      <c r="K69" s="54">
        <f t="shared" si="110"/>
        <v>365.21000000000004</v>
      </c>
      <c r="L69" s="60">
        <v>1</v>
      </c>
      <c r="M69" s="60">
        <v>78</v>
      </c>
      <c r="N69" s="59">
        <f t="shared" si="127"/>
        <v>100</v>
      </c>
      <c r="O69" s="59">
        <f t="shared" si="128"/>
        <v>22</v>
      </c>
      <c r="P69" s="43">
        <f t="shared" si="129"/>
        <v>1.65</v>
      </c>
      <c r="Q69" s="43">
        <f t="shared" si="130"/>
        <v>1.32</v>
      </c>
      <c r="R69" s="69">
        <f t="shared" si="131"/>
        <v>0.32999999999999985</v>
      </c>
      <c r="S69" s="60">
        <v>8</v>
      </c>
      <c r="T69" s="60">
        <v>1146</v>
      </c>
      <c r="U69" s="70">
        <f t="shared" si="122"/>
        <v>1600</v>
      </c>
      <c r="V69" s="69">
        <f t="shared" si="123"/>
        <v>454</v>
      </c>
      <c r="W69" s="71">
        <f t="shared" si="124"/>
        <v>34.05</v>
      </c>
      <c r="X69" s="71">
        <f t="shared" si="125"/>
        <v>27.24</v>
      </c>
      <c r="Y69" s="74">
        <f t="shared" si="126"/>
        <v>6.809999999999999</v>
      </c>
      <c r="Z69" s="60">
        <v>2</v>
      </c>
      <c r="AA69" s="60">
        <v>327</v>
      </c>
      <c r="AB69" s="59">
        <f t="shared" si="111"/>
        <v>600</v>
      </c>
      <c r="AC69" s="59">
        <f t="shared" si="112"/>
        <v>273</v>
      </c>
      <c r="AD69" s="71">
        <f t="shared" si="113"/>
        <v>25.94</v>
      </c>
      <c r="AE69" s="71">
        <f t="shared" si="114"/>
        <v>20.75</v>
      </c>
      <c r="AF69" s="74">
        <f t="shared" si="115"/>
        <v>5.190000000000001</v>
      </c>
      <c r="AG69" s="87">
        <v>390</v>
      </c>
      <c r="AH69" s="74">
        <f t="shared" si="116"/>
        <v>15.6</v>
      </c>
      <c r="AI69" s="74">
        <f t="shared" si="117"/>
        <v>12.48</v>
      </c>
      <c r="AJ69" s="74">
        <f t="shared" si="118"/>
        <v>3.119999999999999</v>
      </c>
      <c r="AK69" s="88">
        <f t="shared" si="119"/>
        <v>1903.3</v>
      </c>
      <c r="AL69" s="69">
        <f t="shared" si="120"/>
        <v>1522.6399999999999</v>
      </c>
      <c r="AM69" s="88">
        <f t="shared" si="121"/>
        <v>380.66</v>
      </c>
      <c r="AN69" s="59">
        <v>1307</v>
      </c>
      <c r="AO69" s="59">
        <v>1069</v>
      </c>
      <c r="AP69" s="75">
        <f t="shared" si="106"/>
        <v>215.63999999999987</v>
      </c>
      <c r="AQ69" s="95">
        <v>54</v>
      </c>
    </row>
    <row r="70" spans="1:43" ht="12.75" customHeight="1">
      <c r="A70" s="31" t="s">
        <v>96</v>
      </c>
      <c r="B70" s="41">
        <v>0.8</v>
      </c>
      <c r="C70" s="41">
        <v>0.9</v>
      </c>
      <c r="D70" s="42">
        <v>20240</v>
      </c>
      <c r="E70" s="42">
        <v>9029</v>
      </c>
      <c r="F70" s="33">
        <v>750</v>
      </c>
      <c r="G70" s="33">
        <v>950</v>
      </c>
      <c r="H70" s="43">
        <f t="shared" si="107"/>
        <v>2375.76</v>
      </c>
      <c r="I70" s="43">
        <f t="shared" si="108"/>
        <v>2017.68</v>
      </c>
      <c r="J70" s="58">
        <f t="shared" si="109"/>
        <v>117.08</v>
      </c>
      <c r="K70" s="54">
        <f t="shared" si="110"/>
        <v>358.08000000000015</v>
      </c>
      <c r="L70" s="60">
        <v>25</v>
      </c>
      <c r="M70" s="60">
        <v>1057</v>
      </c>
      <c r="N70" s="59">
        <f t="shared" si="127"/>
        <v>2500</v>
      </c>
      <c r="O70" s="59">
        <f t="shared" si="128"/>
        <v>1443</v>
      </c>
      <c r="P70" s="43">
        <f t="shared" si="129"/>
        <v>108.23</v>
      </c>
      <c r="Q70" s="43">
        <f t="shared" si="130"/>
        <v>97.41</v>
      </c>
      <c r="R70" s="69">
        <f t="shared" si="131"/>
        <v>10.820000000000007</v>
      </c>
      <c r="S70" s="60">
        <v>11</v>
      </c>
      <c r="T70" s="60">
        <v>1844</v>
      </c>
      <c r="U70" s="70">
        <f t="shared" si="122"/>
        <v>2200</v>
      </c>
      <c r="V70" s="69">
        <f t="shared" si="123"/>
        <v>356</v>
      </c>
      <c r="W70" s="71">
        <f t="shared" si="124"/>
        <v>26.7</v>
      </c>
      <c r="X70" s="71">
        <f t="shared" si="125"/>
        <v>24.03</v>
      </c>
      <c r="Y70" s="74">
        <f t="shared" si="126"/>
        <v>2.669999999999998</v>
      </c>
      <c r="Z70" s="60">
        <v>5</v>
      </c>
      <c r="AA70" s="60">
        <v>726</v>
      </c>
      <c r="AB70" s="59">
        <f t="shared" si="111"/>
        <v>1500</v>
      </c>
      <c r="AC70" s="59">
        <f t="shared" si="112"/>
        <v>774</v>
      </c>
      <c r="AD70" s="71">
        <f t="shared" si="113"/>
        <v>73.53</v>
      </c>
      <c r="AE70" s="71">
        <f t="shared" si="114"/>
        <v>66.18</v>
      </c>
      <c r="AF70" s="74">
        <f t="shared" si="115"/>
        <v>7.349999999999994</v>
      </c>
      <c r="AG70" s="87">
        <v>4286</v>
      </c>
      <c r="AH70" s="74">
        <f t="shared" si="116"/>
        <v>171.44</v>
      </c>
      <c r="AI70" s="74">
        <f t="shared" si="117"/>
        <v>137.15</v>
      </c>
      <c r="AJ70" s="74">
        <f t="shared" si="118"/>
        <v>34.28999999999999</v>
      </c>
      <c r="AK70" s="88">
        <f t="shared" si="119"/>
        <v>2755.6600000000003</v>
      </c>
      <c r="AL70" s="69">
        <f t="shared" si="120"/>
        <v>2342.4500000000003</v>
      </c>
      <c r="AM70" s="88">
        <f t="shared" si="121"/>
        <v>413.21000000000015</v>
      </c>
      <c r="AN70" s="59">
        <v>2168</v>
      </c>
      <c r="AO70" s="59">
        <v>1773</v>
      </c>
      <c r="AP70" s="75">
        <f t="shared" si="106"/>
        <v>174.45000000000027</v>
      </c>
      <c r="AQ70" s="95">
        <v>44</v>
      </c>
    </row>
    <row r="71" spans="1:43" s="9" customFormat="1" ht="12.75" customHeight="1">
      <c r="A71" s="47" t="s">
        <v>88</v>
      </c>
      <c r="B71" s="41">
        <v>0.8</v>
      </c>
      <c r="C71" s="41">
        <v>0.9</v>
      </c>
      <c r="D71" s="42">
        <v>2536</v>
      </c>
      <c r="E71" s="42">
        <v>999</v>
      </c>
      <c r="F71" s="33">
        <v>750</v>
      </c>
      <c r="G71" s="33">
        <v>950</v>
      </c>
      <c r="H71" s="43">
        <f t="shared" si="107"/>
        <v>285.11</v>
      </c>
      <c r="I71" s="43">
        <f t="shared" si="108"/>
        <v>242.22</v>
      </c>
      <c r="J71" s="58">
        <f t="shared" si="109"/>
        <v>14.14</v>
      </c>
      <c r="K71" s="54">
        <f t="shared" si="110"/>
        <v>42.890000000000015</v>
      </c>
      <c r="L71" s="60">
        <v>2</v>
      </c>
      <c r="M71" s="60">
        <v>144</v>
      </c>
      <c r="N71" s="59">
        <f t="shared" si="127"/>
        <v>200</v>
      </c>
      <c r="O71" s="59">
        <f t="shared" si="128"/>
        <v>56</v>
      </c>
      <c r="P71" s="43">
        <f t="shared" si="129"/>
        <v>4.2</v>
      </c>
      <c r="Q71" s="43">
        <f t="shared" si="130"/>
        <v>3.78</v>
      </c>
      <c r="R71" s="69">
        <f t="shared" si="131"/>
        <v>0.4200000000000004</v>
      </c>
      <c r="S71" s="60">
        <v>3</v>
      </c>
      <c r="T71" s="60">
        <v>509</v>
      </c>
      <c r="U71" s="70">
        <f t="shared" si="122"/>
        <v>600</v>
      </c>
      <c r="V71" s="69">
        <f t="shared" si="123"/>
        <v>91</v>
      </c>
      <c r="W71" s="71">
        <f t="shared" si="124"/>
        <v>6.83</v>
      </c>
      <c r="X71" s="71">
        <f t="shared" si="125"/>
        <v>6.15</v>
      </c>
      <c r="Y71" s="74">
        <f t="shared" si="126"/>
        <v>0.6799999999999997</v>
      </c>
      <c r="Z71" s="60"/>
      <c r="AA71" s="60"/>
      <c r="AB71" s="59"/>
      <c r="AC71" s="59"/>
      <c r="AD71" s="71"/>
      <c r="AE71" s="71"/>
      <c r="AF71" s="74"/>
      <c r="AG71" s="87">
        <v>577</v>
      </c>
      <c r="AH71" s="74">
        <f t="shared" si="116"/>
        <v>23.08</v>
      </c>
      <c r="AI71" s="74">
        <f t="shared" si="117"/>
        <v>18.46</v>
      </c>
      <c r="AJ71" s="74">
        <f t="shared" si="118"/>
        <v>4.619999999999997</v>
      </c>
      <c r="AK71" s="88">
        <f t="shared" si="119"/>
        <v>319.21999999999997</v>
      </c>
      <c r="AL71" s="69">
        <f t="shared" si="120"/>
        <v>270.60999999999996</v>
      </c>
      <c r="AM71" s="88">
        <f t="shared" si="121"/>
        <v>48.610000000000014</v>
      </c>
      <c r="AN71" s="59"/>
      <c r="AO71" s="59"/>
      <c r="AP71" s="75">
        <f t="shared" si="106"/>
        <v>270.60999999999996</v>
      </c>
      <c r="AQ71" s="109"/>
    </row>
    <row r="72" spans="1:43" s="1" customFormat="1" ht="12.75" customHeight="1">
      <c r="A72" s="31" t="s">
        <v>97</v>
      </c>
      <c r="B72" s="41">
        <v>0.8</v>
      </c>
      <c r="C72" s="41">
        <v>0.9</v>
      </c>
      <c r="D72" s="42">
        <v>34671</v>
      </c>
      <c r="E72" s="42">
        <v>16285</v>
      </c>
      <c r="F72" s="33">
        <v>750</v>
      </c>
      <c r="G72" s="33">
        <v>950</v>
      </c>
      <c r="H72" s="43">
        <f t="shared" si="107"/>
        <v>4147.4</v>
      </c>
      <c r="I72" s="43">
        <f t="shared" si="108"/>
        <v>3521.74</v>
      </c>
      <c r="J72" s="58">
        <f t="shared" si="109"/>
        <v>203.82</v>
      </c>
      <c r="K72" s="54">
        <f t="shared" si="110"/>
        <v>625.6599999999999</v>
      </c>
      <c r="L72" s="60">
        <v>55</v>
      </c>
      <c r="M72" s="60">
        <v>2402</v>
      </c>
      <c r="N72" s="59">
        <f t="shared" si="127"/>
        <v>5500</v>
      </c>
      <c r="O72" s="59">
        <f t="shared" si="128"/>
        <v>3098</v>
      </c>
      <c r="P72" s="43">
        <f t="shared" si="129"/>
        <v>232.35</v>
      </c>
      <c r="Q72" s="43">
        <f t="shared" si="130"/>
        <v>209.12</v>
      </c>
      <c r="R72" s="69">
        <f t="shared" si="131"/>
        <v>23.22999999999999</v>
      </c>
      <c r="S72" s="60">
        <v>21</v>
      </c>
      <c r="T72" s="60">
        <v>2893</v>
      </c>
      <c r="U72" s="70">
        <f t="shared" si="122"/>
        <v>4200</v>
      </c>
      <c r="V72" s="69">
        <f t="shared" si="123"/>
        <v>1307</v>
      </c>
      <c r="W72" s="71">
        <f t="shared" si="124"/>
        <v>98.03</v>
      </c>
      <c r="X72" s="71">
        <f t="shared" si="125"/>
        <v>88.23</v>
      </c>
      <c r="Y72" s="74">
        <f t="shared" si="126"/>
        <v>9.799999999999997</v>
      </c>
      <c r="Z72" s="60">
        <v>6</v>
      </c>
      <c r="AA72" s="60">
        <v>1292</v>
      </c>
      <c r="AB72" s="59">
        <f t="shared" si="111"/>
        <v>1800</v>
      </c>
      <c r="AC72" s="59">
        <f t="shared" si="112"/>
        <v>508</v>
      </c>
      <c r="AD72" s="71">
        <f t="shared" si="113"/>
        <v>48.26</v>
      </c>
      <c r="AE72" s="71">
        <f t="shared" si="114"/>
        <v>43.43</v>
      </c>
      <c r="AF72" s="74">
        <f t="shared" si="115"/>
        <v>4.829999999999998</v>
      </c>
      <c r="AG72" s="87">
        <v>2041</v>
      </c>
      <c r="AH72" s="74">
        <f t="shared" si="116"/>
        <v>81.64</v>
      </c>
      <c r="AI72" s="74">
        <f t="shared" si="117"/>
        <v>65.31</v>
      </c>
      <c r="AJ72" s="74">
        <f t="shared" si="118"/>
        <v>16.33</v>
      </c>
      <c r="AK72" s="88">
        <f t="shared" si="119"/>
        <v>4607.68</v>
      </c>
      <c r="AL72" s="69">
        <f t="shared" si="120"/>
        <v>3927.8299999999995</v>
      </c>
      <c r="AM72" s="88">
        <f t="shared" si="121"/>
        <v>679.8499999999999</v>
      </c>
      <c r="AN72" s="59">
        <v>3725</v>
      </c>
      <c r="AO72" s="59">
        <v>3046</v>
      </c>
      <c r="AP72" s="75">
        <f t="shared" si="106"/>
        <v>202.82999999999947</v>
      </c>
      <c r="AQ72" s="95">
        <v>51</v>
      </c>
    </row>
    <row r="73" spans="1:43" ht="12.75" customHeight="1">
      <c r="A73" s="31" t="s">
        <v>98</v>
      </c>
      <c r="B73" s="41">
        <v>0.8</v>
      </c>
      <c r="C73" s="41">
        <v>0.8</v>
      </c>
      <c r="D73" s="42">
        <v>9886</v>
      </c>
      <c r="E73" s="42">
        <v>5622</v>
      </c>
      <c r="F73" s="33">
        <v>750</v>
      </c>
      <c r="G73" s="33">
        <v>950</v>
      </c>
      <c r="H73" s="43">
        <f t="shared" si="107"/>
        <v>1275.54</v>
      </c>
      <c r="I73" s="43">
        <f t="shared" si="108"/>
        <v>1020.43</v>
      </c>
      <c r="J73" s="58">
        <f t="shared" si="109"/>
        <v>0</v>
      </c>
      <c r="K73" s="54">
        <f t="shared" si="110"/>
        <v>255.11</v>
      </c>
      <c r="L73" s="60">
        <v>18</v>
      </c>
      <c r="M73" s="60">
        <v>657</v>
      </c>
      <c r="N73" s="59">
        <f t="shared" si="127"/>
        <v>1800</v>
      </c>
      <c r="O73" s="59">
        <f t="shared" si="128"/>
        <v>1143</v>
      </c>
      <c r="P73" s="43">
        <f t="shared" si="129"/>
        <v>85.73</v>
      </c>
      <c r="Q73" s="43">
        <f t="shared" si="130"/>
        <v>68.58</v>
      </c>
      <c r="R73" s="69">
        <f t="shared" si="131"/>
        <v>17.150000000000006</v>
      </c>
      <c r="S73" s="60">
        <v>6</v>
      </c>
      <c r="T73" s="60">
        <v>950</v>
      </c>
      <c r="U73" s="70">
        <f t="shared" si="122"/>
        <v>1200</v>
      </c>
      <c r="V73" s="69">
        <f t="shared" si="123"/>
        <v>250</v>
      </c>
      <c r="W73" s="71">
        <f t="shared" si="124"/>
        <v>18.75</v>
      </c>
      <c r="X73" s="71">
        <f t="shared" si="125"/>
        <v>15</v>
      </c>
      <c r="Y73" s="74">
        <f t="shared" si="126"/>
        <v>3.75</v>
      </c>
      <c r="Z73" s="60"/>
      <c r="AA73" s="60"/>
      <c r="AB73" s="59"/>
      <c r="AC73" s="59"/>
      <c r="AD73" s="71"/>
      <c r="AE73" s="71"/>
      <c r="AF73" s="74"/>
      <c r="AG73" s="87">
        <v>4667</v>
      </c>
      <c r="AH73" s="74">
        <f t="shared" si="116"/>
        <v>186.68</v>
      </c>
      <c r="AI73" s="74">
        <f t="shared" si="117"/>
        <v>149.34</v>
      </c>
      <c r="AJ73" s="74">
        <f t="shared" si="118"/>
        <v>37.34</v>
      </c>
      <c r="AK73" s="88">
        <f t="shared" si="119"/>
        <v>1566.7</v>
      </c>
      <c r="AL73" s="69">
        <f t="shared" si="120"/>
        <v>1253.35</v>
      </c>
      <c r="AM73" s="88">
        <f t="shared" si="121"/>
        <v>313.35</v>
      </c>
      <c r="AN73" s="59">
        <v>1124</v>
      </c>
      <c r="AO73" s="59">
        <v>919</v>
      </c>
      <c r="AP73" s="75">
        <f t="shared" si="106"/>
        <v>129.3499999999999</v>
      </c>
      <c r="AQ73" s="95">
        <v>32</v>
      </c>
    </row>
    <row r="74" spans="1:43" ht="12.75" customHeight="1">
      <c r="A74" s="31" t="s">
        <v>99</v>
      </c>
      <c r="B74" s="41">
        <v>0.4</v>
      </c>
      <c r="C74" s="41">
        <v>0.4</v>
      </c>
      <c r="D74" s="42">
        <v>49501</v>
      </c>
      <c r="E74" s="42">
        <v>20072</v>
      </c>
      <c r="F74" s="33">
        <v>750</v>
      </c>
      <c r="G74" s="33">
        <v>950</v>
      </c>
      <c r="H74" s="43">
        <f t="shared" si="107"/>
        <v>5619.42</v>
      </c>
      <c r="I74" s="43">
        <f t="shared" si="108"/>
        <v>2247.77</v>
      </c>
      <c r="J74" s="58">
        <f t="shared" si="109"/>
        <v>0</v>
      </c>
      <c r="K74" s="54">
        <f t="shared" si="110"/>
        <v>3371.65</v>
      </c>
      <c r="L74" s="60">
        <v>21</v>
      </c>
      <c r="M74" s="60">
        <v>935</v>
      </c>
      <c r="N74" s="59">
        <f t="shared" si="127"/>
        <v>2100</v>
      </c>
      <c r="O74" s="59">
        <f t="shared" si="128"/>
        <v>1165</v>
      </c>
      <c r="P74" s="43">
        <f t="shared" si="129"/>
        <v>87.38</v>
      </c>
      <c r="Q74" s="43">
        <f t="shared" si="130"/>
        <v>34.95</v>
      </c>
      <c r="R74" s="69">
        <f t="shared" si="131"/>
        <v>52.42999999999999</v>
      </c>
      <c r="S74" s="60">
        <v>55</v>
      </c>
      <c r="T74" s="60">
        <v>8120</v>
      </c>
      <c r="U74" s="70">
        <f t="shared" si="122"/>
        <v>11000</v>
      </c>
      <c r="V74" s="69">
        <f t="shared" si="123"/>
        <v>2880</v>
      </c>
      <c r="W74" s="71">
        <f t="shared" si="124"/>
        <v>216</v>
      </c>
      <c r="X74" s="71">
        <f t="shared" si="125"/>
        <v>86.4</v>
      </c>
      <c r="Y74" s="74">
        <f t="shared" si="126"/>
        <v>129.6</v>
      </c>
      <c r="Z74" s="60">
        <v>1</v>
      </c>
      <c r="AA74" s="60">
        <v>112</v>
      </c>
      <c r="AB74" s="59">
        <f t="shared" si="111"/>
        <v>300</v>
      </c>
      <c r="AC74" s="59">
        <f t="shared" si="112"/>
        <v>188</v>
      </c>
      <c r="AD74" s="71">
        <f t="shared" si="113"/>
        <v>17.86</v>
      </c>
      <c r="AE74" s="71">
        <f t="shared" si="114"/>
        <v>7.14</v>
      </c>
      <c r="AF74" s="74">
        <f t="shared" si="115"/>
        <v>10.719999999999999</v>
      </c>
      <c r="AG74" s="87">
        <v>3710</v>
      </c>
      <c r="AH74" s="74">
        <f t="shared" si="116"/>
        <v>148.4</v>
      </c>
      <c r="AI74" s="74">
        <f t="shared" si="117"/>
        <v>59.36</v>
      </c>
      <c r="AJ74" s="74">
        <f t="shared" si="118"/>
        <v>89.04</v>
      </c>
      <c r="AK74" s="88">
        <f t="shared" si="119"/>
        <v>6089.0599999999995</v>
      </c>
      <c r="AL74" s="69">
        <f t="shared" si="120"/>
        <v>2435.62</v>
      </c>
      <c r="AM74" s="88">
        <f t="shared" si="121"/>
        <v>3653.4399999999996</v>
      </c>
      <c r="AN74" s="59">
        <v>2116</v>
      </c>
      <c r="AO74" s="59">
        <v>1730</v>
      </c>
      <c r="AP74" s="75">
        <f t="shared" si="106"/>
        <v>319.6199999999999</v>
      </c>
      <c r="AQ74" s="95">
        <v>80</v>
      </c>
    </row>
    <row r="75" spans="1:43" ht="12.75" customHeight="1">
      <c r="A75" s="47" t="s">
        <v>88</v>
      </c>
      <c r="B75" s="41">
        <v>0.4</v>
      </c>
      <c r="C75" s="41">
        <v>0.4</v>
      </c>
      <c r="D75" s="42">
        <v>9020</v>
      </c>
      <c r="E75" s="42">
        <v>3285</v>
      </c>
      <c r="F75" s="33">
        <v>750</v>
      </c>
      <c r="G75" s="33">
        <v>950</v>
      </c>
      <c r="H75" s="43">
        <f t="shared" si="107"/>
        <v>988.58</v>
      </c>
      <c r="I75" s="43">
        <f t="shared" si="108"/>
        <v>395.43</v>
      </c>
      <c r="J75" s="58">
        <f t="shared" si="109"/>
        <v>0</v>
      </c>
      <c r="K75" s="54">
        <f t="shared" si="110"/>
        <v>593.1500000000001</v>
      </c>
      <c r="L75" s="60"/>
      <c r="M75" s="60"/>
      <c r="N75" s="59"/>
      <c r="O75" s="59"/>
      <c r="P75" s="43"/>
      <c r="Q75" s="43"/>
      <c r="R75" s="69"/>
      <c r="S75" s="60">
        <v>4</v>
      </c>
      <c r="T75" s="60">
        <v>669</v>
      </c>
      <c r="U75" s="70">
        <f t="shared" si="122"/>
        <v>800</v>
      </c>
      <c r="V75" s="69">
        <f t="shared" si="123"/>
        <v>131</v>
      </c>
      <c r="W75" s="71">
        <f t="shared" si="124"/>
        <v>9.83</v>
      </c>
      <c r="X75" s="71">
        <f t="shared" si="125"/>
        <v>3.93</v>
      </c>
      <c r="Y75" s="74">
        <f t="shared" si="126"/>
        <v>5.9</v>
      </c>
      <c r="Z75" s="60"/>
      <c r="AA75" s="60"/>
      <c r="AB75" s="59"/>
      <c r="AC75" s="59"/>
      <c r="AD75" s="71"/>
      <c r="AE75" s="71"/>
      <c r="AF75" s="74"/>
      <c r="AG75" s="87">
        <v>337</v>
      </c>
      <c r="AH75" s="74">
        <f t="shared" si="116"/>
        <v>13.48</v>
      </c>
      <c r="AI75" s="74">
        <f t="shared" si="117"/>
        <v>5.39</v>
      </c>
      <c r="AJ75" s="74">
        <f t="shared" si="118"/>
        <v>8.09</v>
      </c>
      <c r="AK75" s="88">
        <f t="shared" si="119"/>
        <v>1011.8900000000001</v>
      </c>
      <c r="AL75" s="69">
        <f t="shared" si="120"/>
        <v>404.75</v>
      </c>
      <c r="AM75" s="88">
        <f t="shared" si="121"/>
        <v>607.1400000000001</v>
      </c>
      <c r="AN75" s="59"/>
      <c r="AO75" s="59"/>
      <c r="AP75" s="75">
        <f t="shared" si="106"/>
        <v>404.75</v>
      </c>
      <c r="AQ75" s="95"/>
    </row>
    <row r="76" spans="1:43" ht="12.75" customHeight="1">
      <c r="A76" s="31" t="s">
        <v>100</v>
      </c>
      <c r="B76" s="41">
        <v>0.8</v>
      </c>
      <c r="C76" s="41">
        <v>0.8</v>
      </c>
      <c r="D76" s="42">
        <v>2317</v>
      </c>
      <c r="E76" s="42">
        <v>871</v>
      </c>
      <c r="F76" s="33">
        <v>750</v>
      </c>
      <c r="G76" s="33">
        <v>950</v>
      </c>
      <c r="H76" s="43">
        <f t="shared" si="107"/>
        <v>256.52</v>
      </c>
      <c r="I76" s="43">
        <f t="shared" si="108"/>
        <v>205.22</v>
      </c>
      <c r="J76" s="58">
        <f t="shared" si="109"/>
        <v>0</v>
      </c>
      <c r="K76" s="54">
        <f t="shared" si="110"/>
        <v>51.29999999999998</v>
      </c>
      <c r="L76" s="60">
        <v>2</v>
      </c>
      <c r="M76" s="60">
        <v>56</v>
      </c>
      <c r="N76" s="59">
        <f>L76*100</f>
        <v>200</v>
      </c>
      <c r="O76" s="59">
        <f>N76-M76</f>
        <v>144</v>
      </c>
      <c r="P76" s="43">
        <f>ROUND(O76*750/10000,2)</f>
        <v>10.8</v>
      </c>
      <c r="Q76" s="43">
        <f>ROUND(P76*C76,2)</f>
        <v>8.64</v>
      </c>
      <c r="R76" s="69">
        <f>P76-Q76</f>
        <v>2.16</v>
      </c>
      <c r="S76" s="60">
        <v>1</v>
      </c>
      <c r="T76" s="60">
        <v>122</v>
      </c>
      <c r="U76" s="70">
        <f t="shared" si="122"/>
        <v>200</v>
      </c>
      <c r="V76" s="69">
        <f t="shared" si="123"/>
        <v>78</v>
      </c>
      <c r="W76" s="71">
        <f t="shared" si="124"/>
        <v>5.85</v>
      </c>
      <c r="X76" s="71">
        <f t="shared" si="125"/>
        <v>4.68</v>
      </c>
      <c r="Y76" s="74">
        <f t="shared" si="126"/>
        <v>1.17</v>
      </c>
      <c r="Z76" s="60"/>
      <c r="AA76" s="60"/>
      <c r="AB76" s="59"/>
      <c r="AC76" s="59"/>
      <c r="AD76" s="71"/>
      <c r="AE76" s="71"/>
      <c r="AF76" s="74"/>
      <c r="AG76" s="87">
        <v>269</v>
      </c>
      <c r="AH76" s="74">
        <f t="shared" si="116"/>
        <v>10.76</v>
      </c>
      <c r="AI76" s="74">
        <f t="shared" si="117"/>
        <v>8.61</v>
      </c>
      <c r="AJ76" s="74">
        <f t="shared" si="118"/>
        <v>2.1500000000000004</v>
      </c>
      <c r="AK76" s="88">
        <f t="shared" si="119"/>
        <v>283.93</v>
      </c>
      <c r="AL76" s="69">
        <f t="shared" si="120"/>
        <v>227.15</v>
      </c>
      <c r="AM76" s="88">
        <f t="shared" si="121"/>
        <v>56.77999999999998</v>
      </c>
      <c r="AN76" s="59">
        <v>210</v>
      </c>
      <c r="AO76" s="59">
        <v>172</v>
      </c>
      <c r="AP76" s="75">
        <f t="shared" si="106"/>
        <v>17.150000000000006</v>
      </c>
      <c r="AQ76" s="95">
        <v>4</v>
      </c>
    </row>
    <row r="77" spans="1:43" s="10" customFormat="1" ht="12.75" customHeight="1">
      <c r="A77" s="96" t="s">
        <v>101</v>
      </c>
      <c r="B77" s="44">
        <v>0.4</v>
      </c>
      <c r="C77" s="44">
        <v>0.4</v>
      </c>
      <c r="D77" s="42">
        <v>5218</v>
      </c>
      <c r="E77" s="42">
        <v>2560</v>
      </c>
      <c r="F77" s="33">
        <v>750</v>
      </c>
      <c r="G77" s="33">
        <v>950</v>
      </c>
      <c r="H77" s="43">
        <f t="shared" si="107"/>
        <v>634.55</v>
      </c>
      <c r="I77" s="43">
        <f t="shared" si="108"/>
        <v>253.82</v>
      </c>
      <c r="J77" s="58">
        <f t="shared" si="109"/>
        <v>0</v>
      </c>
      <c r="K77" s="54">
        <f t="shared" si="110"/>
        <v>380.72999999999996</v>
      </c>
      <c r="L77" s="60"/>
      <c r="M77" s="60"/>
      <c r="N77" s="59"/>
      <c r="O77" s="59"/>
      <c r="P77" s="61"/>
      <c r="Q77" s="61"/>
      <c r="R77" s="72"/>
      <c r="S77" s="60"/>
      <c r="T77" s="60"/>
      <c r="U77" s="70">
        <f t="shared" si="122"/>
        <v>0</v>
      </c>
      <c r="V77" s="69">
        <f t="shared" si="123"/>
        <v>0</v>
      </c>
      <c r="W77" s="71">
        <f t="shared" si="124"/>
        <v>0</v>
      </c>
      <c r="X77" s="71">
        <f t="shared" si="125"/>
        <v>0</v>
      </c>
      <c r="Y77" s="74">
        <f t="shared" si="126"/>
        <v>0</v>
      </c>
      <c r="Z77" s="60"/>
      <c r="AA77" s="60"/>
      <c r="AB77" s="59"/>
      <c r="AC77" s="59"/>
      <c r="AD77" s="71"/>
      <c r="AE77" s="71"/>
      <c r="AF77" s="74"/>
      <c r="AG77" s="87">
        <v>332</v>
      </c>
      <c r="AH77" s="74">
        <f t="shared" si="116"/>
        <v>13.28</v>
      </c>
      <c r="AI77" s="74">
        <f t="shared" si="117"/>
        <v>5.31</v>
      </c>
      <c r="AJ77" s="74">
        <f t="shared" si="118"/>
        <v>7.97</v>
      </c>
      <c r="AK77" s="88">
        <f t="shared" si="119"/>
        <v>647.8299999999999</v>
      </c>
      <c r="AL77" s="69">
        <f t="shared" si="120"/>
        <v>259.13</v>
      </c>
      <c r="AM77" s="88">
        <f t="shared" si="121"/>
        <v>388.7</v>
      </c>
      <c r="AN77" s="59">
        <v>208</v>
      </c>
      <c r="AO77" s="59">
        <v>170</v>
      </c>
      <c r="AP77" s="75">
        <f t="shared" si="106"/>
        <v>51.129999999999995</v>
      </c>
      <c r="AQ77" s="95">
        <v>13</v>
      </c>
    </row>
    <row r="78" spans="1:43" s="1" customFormat="1" ht="12.75" customHeight="1">
      <c r="A78" s="96" t="s">
        <v>102</v>
      </c>
      <c r="B78" s="41">
        <v>0.4</v>
      </c>
      <c r="C78" s="41">
        <v>0.4</v>
      </c>
      <c r="D78" s="42">
        <v>20257</v>
      </c>
      <c r="E78" s="42">
        <v>9337</v>
      </c>
      <c r="F78" s="33">
        <v>750</v>
      </c>
      <c r="G78" s="33">
        <v>950</v>
      </c>
      <c r="H78" s="43">
        <f t="shared" si="107"/>
        <v>2406.29</v>
      </c>
      <c r="I78" s="43">
        <f t="shared" si="108"/>
        <v>962.52</v>
      </c>
      <c r="J78" s="58">
        <f t="shared" si="109"/>
        <v>0</v>
      </c>
      <c r="K78" s="54">
        <f t="shared" si="110"/>
        <v>1443.77</v>
      </c>
      <c r="L78" s="60"/>
      <c r="M78" s="60"/>
      <c r="N78" s="59"/>
      <c r="O78" s="59"/>
      <c r="P78" s="43"/>
      <c r="Q78" s="43"/>
      <c r="R78" s="69"/>
      <c r="S78" s="60">
        <v>9</v>
      </c>
      <c r="T78" s="60">
        <v>1543</v>
      </c>
      <c r="U78" s="70">
        <f t="shared" si="122"/>
        <v>1800</v>
      </c>
      <c r="V78" s="69">
        <f t="shared" si="123"/>
        <v>257</v>
      </c>
      <c r="W78" s="71">
        <f t="shared" si="124"/>
        <v>19.28</v>
      </c>
      <c r="X78" s="71">
        <f t="shared" si="125"/>
        <v>7.71</v>
      </c>
      <c r="Y78" s="74">
        <f t="shared" si="126"/>
        <v>11.57</v>
      </c>
      <c r="Z78" s="60"/>
      <c r="AA78" s="60"/>
      <c r="AB78" s="59"/>
      <c r="AC78" s="59"/>
      <c r="AD78" s="71"/>
      <c r="AE78" s="71"/>
      <c r="AF78" s="74"/>
      <c r="AG78" s="87">
        <v>461</v>
      </c>
      <c r="AH78" s="74">
        <f t="shared" si="116"/>
        <v>18.44</v>
      </c>
      <c r="AI78" s="74">
        <f t="shared" si="117"/>
        <v>7.38</v>
      </c>
      <c r="AJ78" s="74">
        <f t="shared" si="118"/>
        <v>11.060000000000002</v>
      </c>
      <c r="AK78" s="88">
        <f t="shared" si="119"/>
        <v>2444.01</v>
      </c>
      <c r="AL78" s="69">
        <f t="shared" si="120"/>
        <v>977.61</v>
      </c>
      <c r="AM78" s="88">
        <f t="shared" si="121"/>
        <v>1466.3999999999999</v>
      </c>
      <c r="AN78" s="59">
        <v>879</v>
      </c>
      <c r="AO78" s="59">
        <v>719</v>
      </c>
      <c r="AP78" s="75">
        <f t="shared" si="106"/>
        <v>98.61000000000001</v>
      </c>
      <c r="AQ78" s="95">
        <v>25</v>
      </c>
    </row>
    <row r="79" spans="1:43" ht="12.75" customHeight="1">
      <c r="A79" s="35" t="s">
        <v>103</v>
      </c>
      <c r="B79" s="36"/>
      <c r="C79" s="36"/>
      <c r="D79" s="37">
        <f>SUM(D80:D90)</f>
        <v>199612</v>
      </c>
      <c r="E79" s="37">
        <f>SUM(E80:E90)</f>
        <v>104512</v>
      </c>
      <c r="F79" s="33"/>
      <c r="G79" s="33"/>
      <c r="H79" s="46">
        <f aca="true" t="shared" si="132" ref="H79:AQ79">SUM(H80:H90)</f>
        <v>24899.56</v>
      </c>
      <c r="I79" s="46">
        <f t="shared" si="132"/>
        <v>20286.22</v>
      </c>
      <c r="J79" s="46">
        <f t="shared" si="132"/>
        <v>576.0999999999999</v>
      </c>
      <c r="K79" s="62">
        <f t="shared" si="132"/>
        <v>4613.34</v>
      </c>
      <c r="L79" s="38">
        <f t="shared" si="132"/>
        <v>388</v>
      </c>
      <c r="M79" s="38">
        <f t="shared" si="132"/>
        <v>7467</v>
      </c>
      <c r="N79" s="45">
        <f t="shared" si="132"/>
        <v>38800</v>
      </c>
      <c r="O79" s="45">
        <f t="shared" si="132"/>
        <v>31333</v>
      </c>
      <c r="P79" s="46">
        <f t="shared" si="132"/>
        <v>2350.0099999999993</v>
      </c>
      <c r="Q79" s="46">
        <f t="shared" si="132"/>
        <v>1990.2199999999998</v>
      </c>
      <c r="R79" s="46">
        <f t="shared" si="132"/>
        <v>359.79</v>
      </c>
      <c r="S79" s="38">
        <f t="shared" si="132"/>
        <v>48</v>
      </c>
      <c r="T79" s="38">
        <f t="shared" si="132"/>
        <v>6480</v>
      </c>
      <c r="U79" s="38">
        <f t="shared" si="132"/>
        <v>9600</v>
      </c>
      <c r="V79" s="38">
        <f t="shared" si="132"/>
        <v>3120</v>
      </c>
      <c r="W79" s="73">
        <f t="shared" si="132"/>
        <v>234.02</v>
      </c>
      <c r="X79" s="73">
        <f t="shared" si="132"/>
        <v>195.87</v>
      </c>
      <c r="Y79" s="73">
        <f t="shared" si="132"/>
        <v>38.150000000000006</v>
      </c>
      <c r="Z79" s="38">
        <f t="shared" si="132"/>
        <v>60</v>
      </c>
      <c r="AA79" s="38">
        <f t="shared" si="132"/>
        <v>9580</v>
      </c>
      <c r="AB79" s="38">
        <f t="shared" si="132"/>
        <v>18000</v>
      </c>
      <c r="AC79" s="38">
        <f t="shared" si="132"/>
        <v>8420</v>
      </c>
      <c r="AD79" s="73">
        <f t="shared" si="132"/>
        <v>799.9199999999998</v>
      </c>
      <c r="AE79" s="73">
        <f t="shared" si="132"/>
        <v>688.82</v>
      </c>
      <c r="AF79" s="73">
        <f t="shared" si="132"/>
        <v>111.10000000000001</v>
      </c>
      <c r="AG79" s="38">
        <f t="shared" si="132"/>
        <v>24405</v>
      </c>
      <c r="AH79" s="38">
        <f t="shared" si="132"/>
        <v>976.1999999999999</v>
      </c>
      <c r="AI79" s="62">
        <f t="shared" si="132"/>
        <v>780.96</v>
      </c>
      <c r="AJ79" s="62">
        <f t="shared" si="132"/>
        <v>195.24</v>
      </c>
      <c r="AK79" s="62">
        <f t="shared" si="132"/>
        <v>29259.710000000003</v>
      </c>
      <c r="AL79" s="62">
        <f t="shared" si="132"/>
        <v>23942.090000000004</v>
      </c>
      <c r="AM79" s="62">
        <f t="shared" si="132"/>
        <v>5317.620000000001</v>
      </c>
      <c r="AN79" s="45">
        <f t="shared" si="132"/>
        <v>22305</v>
      </c>
      <c r="AO79" s="45">
        <f t="shared" si="132"/>
        <v>18239</v>
      </c>
      <c r="AP79" s="62">
        <f t="shared" si="132"/>
        <v>1637.0899999999988</v>
      </c>
      <c r="AQ79" s="94">
        <f t="shared" si="132"/>
        <v>410</v>
      </c>
    </row>
    <row r="80" spans="1:43" ht="12.75" customHeight="1">
      <c r="A80" s="31" t="s">
        <v>38</v>
      </c>
      <c r="B80" s="41">
        <v>0.6</v>
      </c>
      <c r="C80" s="41">
        <v>0.6</v>
      </c>
      <c r="D80" s="42">
        <v>7459</v>
      </c>
      <c r="E80" s="42">
        <v>5137</v>
      </c>
      <c r="F80" s="33">
        <v>750</v>
      </c>
      <c r="G80" s="33">
        <v>950</v>
      </c>
      <c r="H80" s="43">
        <f>ROUND((D80*F80+E80*G80)/10000,2)</f>
        <v>1047.44</v>
      </c>
      <c r="I80" s="43">
        <f>ROUND((350*D80+550*E80)*B80/10000+400*(D80+E80)*C80/10000,2)</f>
        <v>628.46</v>
      </c>
      <c r="J80" s="58">
        <f>ROUND((400*D80+400*E80)/10000*(C80-B80),2)</f>
        <v>0</v>
      </c>
      <c r="K80" s="54">
        <f>H80-I80</f>
        <v>418.98</v>
      </c>
      <c r="L80" s="101"/>
      <c r="M80" s="101"/>
      <c r="N80" s="59"/>
      <c r="O80" s="59"/>
      <c r="P80" s="43"/>
      <c r="Q80" s="43"/>
      <c r="R80" s="69"/>
      <c r="S80" s="101"/>
      <c r="T80" s="101"/>
      <c r="U80" s="70"/>
      <c r="V80" s="69"/>
      <c r="W80" s="71"/>
      <c r="X80" s="71"/>
      <c r="Y80" s="74"/>
      <c r="Z80" s="101"/>
      <c r="AA80" s="101"/>
      <c r="AB80" s="59"/>
      <c r="AC80" s="59"/>
      <c r="AD80" s="71"/>
      <c r="AE80" s="71"/>
      <c r="AF80" s="74"/>
      <c r="AG80" s="87"/>
      <c r="AH80" s="74"/>
      <c r="AI80" s="74"/>
      <c r="AJ80" s="74"/>
      <c r="AK80" s="88">
        <f>H80+P80+AH80+W80+AD80</f>
        <v>1047.44</v>
      </c>
      <c r="AL80" s="69">
        <f>Q80+AI80+I80+X80+AE80</f>
        <v>628.46</v>
      </c>
      <c r="AM80" s="88">
        <f>K80+R80+AJ80+Y80+AF80</f>
        <v>418.98</v>
      </c>
      <c r="AN80" s="59">
        <v>522</v>
      </c>
      <c r="AO80" s="59">
        <v>427</v>
      </c>
      <c r="AP80" s="75">
        <f aca="true" t="shared" si="133" ref="AP80:AP90">AL80-AN80</f>
        <v>106.46000000000004</v>
      </c>
      <c r="AQ80" s="95">
        <v>27</v>
      </c>
    </row>
    <row r="81" spans="1:43" ht="12.75" customHeight="1">
      <c r="A81" s="31" t="s">
        <v>104</v>
      </c>
      <c r="B81" s="41">
        <v>0.8</v>
      </c>
      <c r="C81" s="41">
        <v>0.8</v>
      </c>
      <c r="D81" s="42">
        <v>24986</v>
      </c>
      <c r="E81" s="42">
        <v>11885</v>
      </c>
      <c r="F81" s="33">
        <v>750</v>
      </c>
      <c r="G81" s="33">
        <v>950</v>
      </c>
      <c r="H81" s="43">
        <f aca="true" t="shared" si="134" ref="H81:H90">ROUND((D81*F81+E81*G81)/10000,2)</f>
        <v>3003.03</v>
      </c>
      <c r="I81" s="43">
        <f aca="true" t="shared" si="135" ref="I81:I90">ROUND((350*D81+550*E81)*B81/10000+400*(D81+E81)*C81/10000,2)</f>
        <v>2402.42</v>
      </c>
      <c r="J81" s="58">
        <f aca="true" t="shared" si="136" ref="J81:J90">ROUND((400*D81+400*E81)/10000*(C81-B81),2)</f>
        <v>0</v>
      </c>
      <c r="K81" s="54">
        <f aca="true" t="shared" si="137" ref="K81:K90">H81-I81</f>
        <v>600.6100000000001</v>
      </c>
      <c r="L81" s="42">
        <v>57</v>
      </c>
      <c r="M81" s="42">
        <v>1725</v>
      </c>
      <c r="N81" s="59">
        <f>L81*100</f>
        <v>5700</v>
      </c>
      <c r="O81" s="59">
        <f>N81-M81</f>
        <v>3975</v>
      </c>
      <c r="P81" s="43">
        <f>ROUND(O81*750/10000,2)</f>
        <v>298.13</v>
      </c>
      <c r="Q81" s="43">
        <f>ROUND(P81*C81,2)</f>
        <v>238.5</v>
      </c>
      <c r="R81" s="69">
        <f>P81-Q81</f>
        <v>59.629999999999995</v>
      </c>
      <c r="S81" s="42">
        <v>4</v>
      </c>
      <c r="T81" s="42">
        <v>618</v>
      </c>
      <c r="U81" s="70">
        <f>S81*200</f>
        <v>800</v>
      </c>
      <c r="V81" s="69">
        <f>U81-T81</f>
        <v>182</v>
      </c>
      <c r="W81" s="71">
        <f>ROUND(V81*750/10000,2)</f>
        <v>13.65</v>
      </c>
      <c r="X81" s="71">
        <f>ROUND(W81*C81,2)</f>
        <v>10.92</v>
      </c>
      <c r="Y81" s="74">
        <f>W81-X81</f>
        <v>2.7300000000000004</v>
      </c>
      <c r="Z81" s="42">
        <v>5</v>
      </c>
      <c r="AA81" s="42">
        <v>783</v>
      </c>
      <c r="AB81" s="59">
        <f>Z81*300</f>
        <v>1500</v>
      </c>
      <c r="AC81" s="59">
        <f>AB81-AA81</f>
        <v>717</v>
      </c>
      <c r="AD81" s="71">
        <f>ROUND(AC81*950/10000,2)</f>
        <v>68.12</v>
      </c>
      <c r="AE81" s="71">
        <f>ROUND(AD81*C81,2)</f>
        <v>54.5</v>
      </c>
      <c r="AF81" s="74">
        <f>AD81-AE81</f>
        <v>13.620000000000005</v>
      </c>
      <c r="AG81" s="87">
        <v>2009</v>
      </c>
      <c r="AH81" s="74">
        <f>ROUND(AG81*400/10000,2)</f>
        <v>80.36</v>
      </c>
      <c r="AI81" s="74">
        <f>ROUND(AH81*B81,2)</f>
        <v>64.29</v>
      </c>
      <c r="AJ81" s="74">
        <f>AH81-AI81</f>
        <v>16.069999999999993</v>
      </c>
      <c r="AK81" s="88">
        <f aca="true" t="shared" si="138" ref="AK81:AK90">H81+P81+AH81+W81+AD81</f>
        <v>3463.2900000000004</v>
      </c>
      <c r="AL81" s="69">
        <f aca="true" t="shared" si="139" ref="AL81:AL90">Q81+AI81+I81+X81+AE81</f>
        <v>2770.63</v>
      </c>
      <c r="AM81" s="88">
        <f aca="true" t="shared" si="140" ref="AM81:AM90">K81+R81+AJ81+Y81+AF81</f>
        <v>692.6600000000002</v>
      </c>
      <c r="AN81" s="59">
        <v>2623</v>
      </c>
      <c r="AO81" s="59">
        <v>2145</v>
      </c>
      <c r="AP81" s="75">
        <f t="shared" si="133"/>
        <v>147.6300000000001</v>
      </c>
      <c r="AQ81" s="95">
        <v>37</v>
      </c>
    </row>
    <row r="82" spans="1:43" ht="12.75" customHeight="1">
      <c r="A82" s="31" t="s">
        <v>105</v>
      </c>
      <c r="B82" s="41">
        <v>0.8</v>
      </c>
      <c r="C82" s="41">
        <v>0.8</v>
      </c>
      <c r="D82" s="42">
        <v>10931</v>
      </c>
      <c r="E82" s="42">
        <v>5689</v>
      </c>
      <c r="F82" s="33">
        <v>750</v>
      </c>
      <c r="G82" s="33">
        <v>950</v>
      </c>
      <c r="H82" s="43">
        <f t="shared" si="134"/>
        <v>1360.28</v>
      </c>
      <c r="I82" s="43">
        <f t="shared" si="135"/>
        <v>1088.22</v>
      </c>
      <c r="J82" s="58">
        <f t="shared" si="136"/>
        <v>0</v>
      </c>
      <c r="K82" s="54">
        <f t="shared" si="137"/>
        <v>272.05999999999995</v>
      </c>
      <c r="L82" s="42">
        <v>20</v>
      </c>
      <c r="M82" s="42">
        <v>428</v>
      </c>
      <c r="N82" s="59">
        <f aca="true" t="shared" si="141" ref="N82:N90">L82*100</f>
        <v>2000</v>
      </c>
      <c r="O82" s="59">
        <f aca="true" t="shared" si="142" ref="O82:O90">N82-M82</f>
        <v>1572</v>
      </c>
      <c r="P82" s="43">
        <f aca="true" t="shared" si="143" ref="P82:P90">ROUND(O82*750/10000,2)</f>
        <v>117.9</v>
      </c>
      <c r="Q82" s="43">
        <f aca="true" t="shared" si="144" ref="Q82:Q90">ROUND(P82*C82,2)</f>
        <v>94.32</v>
      </c>
      <c r="R82" s="69">
        <f aca="true" t="shared" si="145" ref="R82:R90">P82-Q82</f>
        <v>23.580000000000013</v>
      </c>
      <c r="S82" s="42">
        <v>3</v>
      </c>
      <c r="T82" s="42">
        <v>466</v>
      </c>
      <c r="U82" s="70">
        <f aca="true" t="shared" si="146" ref="U82:U90">S82*200</f>
        <v>600</v>
      </c>
      <c r="V82" s="69">
        <f aca="true" t="shared" si="147" ref="V82:V90">U82-T82</f>
        <v>134</v>
      </c>
      <c r="W82" s="71">
        <f aca="true" t="shared" si="148" ref="W82:W90">ROUND(V82*750/10000,2)</f>
        <v>10.05</v>
      </c>
      <c r="X82" s="71">
        <f aca="true" t="shared" si="149" ref="X82:X90">ROUND(W82*C82,2)</f>
        <v>8.04</v>
      </c>
      <c r="Y82" s="74">
        <f aca="true" t="shared" si="150" ref="Y82:Y90">W82-X82</f>
        <v>2.0100000000000016</v>
      </c>
      <c r="Z82" s="42">
        <v>11</v>
      </c>
      <c r="AA82" s="42">
        <v>2001</v>
      </c>
      <c r="AB82" s="59">
        <f aca="true" t="shared" si="151" ref="AB82:AB90">Z82*300</f>
        <v>3300</v>
      </c>
      <c r="AC82" s="59">
        <f aca="true" t="shared" si="152" ref="AC82:AC90">AB82-AA82</f>
        <v>1299</v>
      </c>
      <c r="AD82" s="71">
        <f aca="true" t="shared" si="153" ref="AD82:AD90">ROUND(AC82*950/10000,2)</f>
        <v>123.41</v>
      </c>
      <c r="AE82" s="71">
        <f aca="true" t="shared" si="154" ref="AE82:AE90">ROUND(AD82*C82,2)</f>
        <v>98.73</v>
      </c>
      <c r="AF82" s="74">
        <f aca="true" t="shared" si="155" ref="AF82:AF90">AD82-AE82</f>
        <v>24.679999999999993</v>
      </c>
      <c r="AG82" s="87">
        <v>1444</v>
      </c>
      <c r="AH82" s="74">
        <f aca="true" t="shared" si="156" ref="AH82:AH90">ROUND(AG82*400/10000,2)</f>
        <v>57.76</v>
      </c>
      <c r="AI82" s="74">
        <f aca="true" t="shared" si="157" ref="AI82:AI90">ROUND(AH82*B82,2)</f>
        <v>46.21</v>
      </c>
      <c r="AJ82" s="74">
        <f aca="true" t="shared" si="158" ref="AJ82:AJ90">AH82-AI82</f>
        <v>11.549999999999997</v>
      </c>
      <c r="AK82" s="88">
        <f t="shared" si="138"/>
        <v>1669.4</v>
      </c>
      <c r="AL82" s="69">
        <f t="shared" si="139"/>
        <v>1335.52</v>
      </c>
      <c r="AM82" s="88">
        <f t="shared" si="140"/>
        <v>333.88</v>
      </c>
      <c r="AN82" s="59">
        <v>1247</v>
      </c>
      <c r="AO82" s="59">
        <v>1020</v>
      </c>
      <c r="AP82" s="75">
        <f t="shared" si="133"/>
        <v>88.51999999999998</v>
      </c>
      <c r="AQ82" s="95">
        <v>22</v>
      </c>
    </row>
    <row r="83" spans="1:43" ht="12.75" customHeight="1">
      <c r="A83" s="31" t="s">
        <v>106</v>
      </c>
      <c r="B83" s="41">
        <v>0.8</v>
      </c>
      <c r="C83" s="41">
        <v>0.9</v>
      </c>
      <c r="D83" s="42">
        <v>20864</v>
      </c>
      <c r="E83" s="42">
        <v>13708</v>
      </c>
      <c r="F83" s="33">
        <v>750</v>
      </c>
      <c r="G83" s="33">
        <v>950</v>
      </c>
      <c r="H83" s="43">
        <f t="shared" si="134"/>
        <v>2867.06</v>
      </c>
      <c r="I83" s="43">
        <f t="shared" si="135"/>
        <v>2431.94</v>
      </c>
      <c r="J83" s="58">
        <f t="shared" si="136"/>
        <v>138.29</v>
      </c>
      <c r="K83" s="54">
        <f t="shared" si="137"/>
        <v>435.1199999999999</v>
      </c>
      <c r="L83" s="42">
        <v>38</v>
      </c>
      <c r="M83" s="42">
        <v>990</v>
      </c>
      <c r="N83" s="59">
        <f t="shared" si="141"/>
        <v>3800</v>
      </c>
      <c r="O83" s="59">
        <f t="shared" si="142"/>
        <v>2810</v>
      </c>
      <c r="P83" s="43">
        <f t="shared" si="143"/>
        <v>210.75</v>
      </c>
      <c r="Q83" s="43">
        <f t="shared" si="144"/>
        <v>189.68</v>
      </c>
      <c r="R83" s="69">
        <f t="shared" si="145"/>
        <v>21.069999999999993</v>
      </c>
      <c r="S83" s="42">
        <v>5</v>
      </c>
      <c r="T83" s="42">
        <v>793</v>
      </c>
      <c r="U83" s="70">
        <f t="shared" si="146"/>
        <v>1000</v>
      </c>
      <c r="V83" s="69">
        <f t="shared" si="147"/>
        <v>207</v>
      </c>
      <c r="W83" s="71">
        <f t="shared" si="148"/>
        <v>15.53</v>
      </c>
      <c r="X83" s="71">
        <f t="shared" si="149"/>
        <v>13.98</v>
      </c>
      <c r="Y83" s="74">
        <f t="shared" si="150"/>
        <v>1.549999999999999</v>
      </c>
      <c r="Z83" s="42">
        <v>9</v>
      </c>
      <c r="AA83" s="42">
        <v>1899</v>
      </c>
      <c r="AB83" s="59">
        <f t="shared" si="151"/>
        <v>2700</v>
      </c>
      <c r="AC83" s="59">
        <f t="shared" si="152"/>
        <v>801</v>
      </c>
      <c r="AD83" s="71">
        <f t="shared" si="153"/>
        <v>76.1</v>
      </c>
      <c r="AE83" s="71">
        <f t="shared" si="154"/>
        <v>68.49</v>
      </c>
      <c r="AF83" s="74">
        <f t="shared" si="155"/>
        <v>7.609999999999999</v>
      </c>
      <c r="AG83" s="87">
        <v>2571</v>
      </c>
      <c r="AH83" s="74">
        <f t="shared" si="156"/>
        <v>102.84</v>
      </c>
      <c r="AI83" s="74">
        <f t="shared" si="157"/>
        <v>82.27</v>
      </c>
      <c r="AJ83" s="74">
        <f t="shared" si="158"/>
        <v>20.570000000000007</v>
      </c>
      <c r="AK83" s="88">
        <f t="shared" si="138"/>
        <v>3272.28</v>
      </c>
      <c r="AL83" s="69">
        <f t="shared" si="139"/>
        <v>2786.3599999999997</v>
      </c>
      <c r="AM83" s="88">
        <f t="shared" si="140"/>
        <v>485.9199999999999</v>
      </c>
      <c r="AN83" s="59">
        <v>2709</v>
      </c>
      <c r="AO83" s="59">
        <v>2215</v>
      </c>
      <c r="AP83" s="75">
        <f t="shared" si="133"/>
        <v>77.35999999999967</v>
      </c>
      <c r="AQ83" s="95">
        <v>19</v>
      </c>
    </row>
    <row r="84" spans="1:43" ht="12.75" customHeight="1">
      <c r="A84" s="31" t="s">
        <v>107</v>
      </c>
      <c r="B84" s="41">
        <v>0.8</v>
      </c>
      <c r="C84" s="41">
        <v>0.9</v>
      </c>
      <c r="D84" s="42">
        <v>9230</v>
      </c>
      <c r="E84" s="42">
        <v>5343</v>
      </c>
      <c r="F84" s="33">
        <v>750</v>
      </c>
      <c r="G84" s="33">
        <v>950</v>
      </c>
      <c r="H84" s="43">
        <f t="shared" si="134"/>
        <v>1199.84</v>
      </c>
      <c r="I84" s="43">
        <f t="shared" si="135"/>
        <v>1018.16</v>
      </c>
      <c r="J84" s="58">
        <f t="shared" si="136"/>
        <v>58.29</v>
      </c>
      <c r="K84" s="54">
        <f t="shared" si="137"/>
        <v>181.67999999999995</v>
      </c>
      <c r="L84" s="42">
        <v>38</v>
      </c>
      <c r="M84" s="42">
        <v>523</v>
      </c>
      <c r="N84" s="59">
        <f t="shared" si="141"/>
        <v>3800</v>
      </c>
      <c r="O84" s="59">
        <f t="shared" si="142"/>
        <v>3277</v>
      </c>
      <c r="P84" s="43">
        <f t="shared" si="143"/>
        <v>245.78</v>
      </c>
      <c r="Q84" s="43">
        <f t="shared" si="144"/>
        <v>221.2</v>
      </c>
      <c r="R84" s="69">
        <f t="shared" si="145"/>
        <v>24.580000000000013</v>
      </c>
      <c r="S84" s="42">
        <v>1</v>
      </c>
      <c r="T84" s="42">
        <v>143</v>
      </c>
      <c r="U84" s="70">
        <f t="shared" si="146"/>
        <v>200</v>
      </c>
      <c r="V84" s="69">
        <f t="shared" si="147"/>
        <v>57</v>
      </c>
      <c r="W84" s="71">
        <f t="shared" si="148"/>
        <v>4.28</v>
      </c>
      <c r="X84" s="71">
        <f t="shared" si="149"/>
        <v>3.85</v>
      </c>
      <c r="Y84" s="74">
        <f t="shared" si="150"/>
        <v>0.43000000000000016</v>
      </c>
      <c r="Z84" s="42">
        <v>5</v>
      </c>
      <c r="AA84" s="42">
        <v>1072</v>
      </c>
      <c r="AB84" s="59">
        <f t="shared" si="151"/>
        <v>1500</v>
      </c>
      <c r="AC84" s="59">
        <f t="shared" si="152"/>
        <v>428</v>
      </c>
      <c r="AD84" s="71">
        <f t="shared" si="153"/>
        <v>40.66</v>
      </c>
      <c r="AE84" s="71">
        <f t="shared" si="154"/>
        <v>36.59</v>
      </c>
      <c r="AF84" s="74">
        <f t="shared" si="155"/>
        <v>4.069999999999993</v>
      </c>
      <c r="AG84" s="87">
        <v>2172</v>
      </c>
      <c r="AH84" s="74">
        <f t="shared" si="156"/>
        <v>86.88</v>
      </c>
      <c r="AI84" s="74">
        <f t="shared" si="157"/>
        <v>69.5</v>
      </c>
      <c r="AJ84" s="74">
        <f t="shared" si="158"/>
        <v>17.379999999999995</v>
      </c>
      <c r="AK84" s="88">
        <f t="shared" si="138"/>
        <v>1577.44</v>
      </c>
      <c r="AL84" s="69">
        <f t="shared" si="139"/>
        <v>1349.2999999999997</v>
      </c>
      <c r="AM84" s="88">
        <f t="shared" si="140"/>
        <v>228.13999999999996</v>
      </c>
      <c r="AN84" s="59">
        <v>1272</v>
      </c>
      <c r="AO84" s="59">
        <v>1040</v>
      </c>
      <c r="AP84" s="75">
        <f t="shared" si="133"/>
        <v>77.29999999999973</v>
      </c>
      <c r="AQ84" s="95">
        <v>19</v>
      </c>
    </row>
    <row r="85" spans="1:43" ht="12.75" customHeight="1">
      <c r="A85" s="31" t="s">
        <v>108</v>
      </c>
      <c r="B85" s="41">
        <v>0.8</v>
      </c>
      <c r="C85" s="41">
        <v>0.8</v>
      </c>
      <c r="D85" s="42">
        <v>11449</v>
      </c>
      <c r="E85" s="42">
        <v>5093</v>
      </c>
      <c r="F85" s="33">
        <v>750</v>
      </c>
      <c r="G85" s="33">
        <v>950</v>
      </c>
      <c r="H85" s="43">
        <f t="shared" si="134"/>
        <v>1342.51</v>
      </c>
      <c r="I85" s="43">
        <f t="shared" si="135"/>
        <v>1074.01</v>
      </c>
      <c r="J85" s="58">
        <f t="shared" si="136"/>
        <v>0</v>
      </c>
      <c r="K85" s="54">
        <f t="shared" si="137"/>
        <v>268.5</v>
      </c>
      <c r="L85" s="42">
        <v>37</v>
      </c>
      <c r="M85" s="42">
        <v>103</v>
      </c>
      <c r="N85" s="59">
        <f t="shared" si="141"/>
        <v>3700</v>
      </c>
      <c r="O85" s="59">
        <f t="shared" si="142"/>
        <v>3597</v>
      </c>
      <c r="P85" s="43">
        <f t="shared" si="143"/>
        <v>269.78</v>
      </c>
      <c r="Q85" s="43">
        <f t="shared" si="144"/>
        <v>215.82</v>
      </c>
      <c r="R85" s="69">
        <f t="shared" si="145"/>
        <v>53.95999999999998</v>
      </c>
      <c r="S85" s="42">
        <v>2</v>
      </c>
      <c r="T85" s="42">
        <v>296</v>
      </c>
      <c r="U85" s="70">
        <f t="shared" si="146"/>
        <v>400</v>
      </c>
      <c r="V85" s="69">
        <f t="shared" si="147"/>
        <v>104</v>
      </c>
      <c r="W85" s="71">
        <f t="shared" si="148"/>
        <v>7.8</v>
      </c>
      <c r="X85" s="71">
        <f t="shared" si="149"/>
        <v>6.24</v>
      </c>
      <c r="Y85" s="74">
        <f t="shared" si="150"/>
        <v>1.5599999999999996</v>
      </c>
      <c r="Z85" s="42">
        <v>5</v>
      </c>
      <c r="AA85" s="42">
        <v>709</v>
      </c>
      <c r="AB85" s="59">
        <f t="shared" si="151"/>
        <v>1500</v>
      </c>
      <c r="AC85" s="59">
        <f t="shared" si="152"/>
        <v>791</v>
      </c>
      <c r="AD85" s="71">
        <f t="shared" si="153"/>
        <v>75.15</v>
      </c>
      <c r="AE85" s="71">
        <f t="shared" si="154"/>
        <v>60.12</v>
      </c>
      <c r="AF85" s="74">
        <f t="shared" si="155"/>
        <v>15.030000000000008</v>
      </c>
      <c r="AG85" s="87">
        <v>816</v>
      </c>
      <c r="AH85" s="74">
        <f t="shared" si="156"/>
        <v>32.64</v>
      </c>
      <c r="AI85" s="74">
        <f t="shared" si="157"/>
        <v>26.11</v>
      </c>
      <c r="AJ85" s="74">
        <f t="shared" si="158"/>
        <v>6.530000000000001</v>
      </c>
      <c r="AK85" s="88">
        <f t="shared" si="138"/>
        <v>1727.88</v>
      </c>
      <c r="AL85" s="69">
        <f t="shared" si="139"/>
        <v>1382.3</v>
      </c>
      <c r="AM85" s="88">
        <f t="shared" si="140"/>
        <v>345.58000000000004</v>
      </c>
      <c r="AN85" s="59">
        <v>1252</v>
      </c>
      <c r="AO85" s="59">
        <v>1024</v>
      </c>
      <c r="AP85" s="75">
        <f t="shared" si="133"/>
        <v>130.29999999999995</v>
      </c>
      <c r="AQ85" s="95">
        <v>33</v>
      </c>
    </row>
    <row r="86" spans="1:43" ht="12.75" customHeight="1">
      <c r="A86" s="31" t="s">
        <v>109</v>
      </c>
      <c r="B86" s="41">
        <v>0.8</v>
      </c>
      <c r="C86" s="41">
        <v>0.8</v>
      </c>
      <c r="D86" s="42">
        <v>16601</v>
      </c>
      <c r="E86" s="42">
        <v>7299</v>
      </c>
      <c r="F86" s="33">
        <v>750</v>
      </c>
      <c r="G86" s="33">
        <v>950</v>
      </c>
      <c r="H86" s="43">
        <f t="shared" si="134"/>
        <v>1938.48</v>
      </c>
      <c r="I86" s="43">
        <f t="shared" si="135"/>
        <v>1550.78</v>
      </c>
      <c r="J86" s="58">
        <f t="shared" si="136"/>
        <v>0</v>
      </c>
      <c r="K86" s="54">
        <f t="shared" si="137"/>
        <v>387.70000000000005</v>
      </c>
      <c r="L86" s="42">
        <v>21</v>
      </c>
      <c r="M86" s="42">
        <v>545</v>
      </c>
      <c r="N86" s="59">
        <f t="shared" si="141"/>
        <v>2100</v>
      </c>
      <c r="O86" s="59">
        <f t="shared" si="142"/>
        <v>1555</v>
      </c>
      <c r="P86" s="43">
        <f t="shared" si="143"/>
        <v>116.63</v>
      </c>
      <c r="Q86" s="43">
        <f t="shared" si="144"/>
        <v>93.3</v>
      </c>
      <c r="R86" s="69">
        <f t="shared" si="145"/>
        <v>23.33</v>
      </c>
      <c r="S86" s="42">
        <v>5</v>
      </c>
      <c r="T86" s="42">
        <v>695</v>
      </c>
      <c r="U86" s="70">
        <f t="shared" si="146"/>
        <v>1000</v>
      </c>
      <c r="V86" s="69">
        <f t="shared" si="147"/>
        <v>305</v>
      </c>
      <c r="W86" s="71">
        <f t="shared" si="148"/>
        <v>22.88</v>
      </c>
      <c r="X86" s="71">
        <f t="shared" si="149"/>
        <v>18.3</v>
      </c>
      <c r="Y86" s="74">
        <f t="shared" si="150"/>
        <v>4.579999999999998</v>
      </c>
      <c r="Z86" s="42">
        <v>3</v>
      </c>
      <c r="AA86" s="42">
        <v>480</v>
      </c>
      <c r="AB86" s="59">
        <f t="shared" si="151"/>
        <v>900</v>
      </c>
      <c r="AC86" s="59">
        <f t="shared" si="152"/>
        <v>420</v>
      </c>
      <c r="AD86" s="71">
        <f t="shared" si="153"/>
        <v>39.9</v>
      </c>
      <c r="AE86" s="71">
        <f t="shared" si="154"/>
        <v>31.92</v>
      </c>
      <c r="AF86" s="74">
        <f t="shared" si="155"/>
        <v>7.979999999999997</v>
      </c>
      <c r="AG86" s="87">
        <v>1283</v>
      </c>
      <c r="AH86" s="74">
        <f t="shared" si="156"/>
        <v>51.32</v>
      </c>
      <c r="AI86" s="74">
        <f t="shared" si="157"/>
        <v>41.06</v>
      </c>
      <c r="AJ86" s="74">
        <f t="shared" si="158"/>
        <v>10.259999999999998</v>
      </c>
      <c r="AK86" s="88">
        <f t="shared" si="138"/>
        <v>2169.2100000000005</v>
      </c>
      <c r="AL86" s="69">
        <f t="shared" si="139"/>
        <v>1735.36</v>
      </c>
      <c r="AM86" s="88">
        <f t="shared" si="140"/>
        <v>433.85</v>
      </c>
      <c r="AN86" s="59">
        <v>1600</v>
      </c>
      <c r="AO86" s="59">
        <v>1308</v>
      </c>
      <c r="AP86" s="75">
        <f t="shared" si="133"/>
        <v>135.3599999999999</v>
      </c>
      <c r="AQ86" s="95">
        <v>34</v>
      </c>
    </row>
    <row r="87" spans="1:43" ht="12.75" customHeight="1">
      <c r="A87" s="31" t="s">
        <v>110</v>
      </c>
      <c r="B87" s="41">
        <v>0.8</v>
      </c>
      <c r="C87" s="41">
        <v>0.9</v>
      </c>
      <c r="D87" s="42">
        <v>19086</v>
      </c>
      <c r="E87" s="42">
        <v>9168</v>
      </c>
      <c r="F87" s="33">
        <v>750</v>
      </c>
      <c r="G87" s="33">
        <v>950</v>
      </c>
      <c r="H87" s="43">
        <f t="shared" si="134"/>
        <v>2302.41</v>
      </c>
      <c r="I87" s="43">
        <f t="shared" si="135"/>
        <v>1954.94</v>
      </c>
      <c r="J87" s="58">
        <f t="shared" si="136"/>
        <v>113.02</v>
      </c>
      <c r="K87" s="54">
        <f t="shared" si="137"/>
        <v>347.4699999999998</v>
      </c>
      <c r="L87" s="42">
        <v>30</v>
      </c>
      <c r="M87" s="42">
        <v>569</v>
      </c>
      <c r="N87" s="59">
        <f t="shared" si="141"/>
        <v>3000</v>
      </c>
      <c r="O87" s="59">
        <f t="shared" si="142"/>
        <v>2431</v>
      </c>
      <c r="P87" s="43">
        <f t="shared" si="143"/>
        <v>182.33</v>
      </c>
      <c r="Q87" s="43">
        <f t="shared" si="144"/>
        <v>164.1</v>
      </c>
      <c r="R87" s="69">
        <f t="shared" si="145"/>
        <v>18.230000000000018</v>
      </c>
      <c r="S87" s="42">
        <v>2</v>
      </c>
      <c r="T87" s="42">
        <v>228</v>
      </c>
      <c r="U87" s="70">
        <f t="shared" si="146"/>
        <v>400</v>
      </c>
      <c r="V87" s="69">
        <f t="shared" si="147"/>
        <v>172</v>
      </c>
      <c r="W87" s="71">
        <f t="shared" si="148"/>
        <v>12.9</v>
      </c>
      <c r="X87" s="71">
        <f t="shared" si="149"/>
        <v>11.61</v>
      </c>
      <c r="Y87" s="74">
        <f t="shared" si="150"/>
        <v>1.290000000000001</v>
      </c>
      <c r="Z87" s="42">
        <v>15</v>
      </c>
      <c r="AA87" s="42">
        <v>1018</v>
      </c>
      <c r="AB87" s="59">
        <f t="shared" si="151"/>
        <v>4500</v>
      </c>
      <c r="AC87" s="59">
        <f t="shared" si="152"/>
        <v>3482</v>
      </c>
      <c r="AD87" s="71">
        <f t="shared" si="153"/>
        <v>330.79</v>
      </c>
      <c r="AE87" s="71">
        <f t="shared" si="154"/>
        <v>297.71</v>
      </c>
      <c r="AF87" s="74">
        <f t="shared" si="155"/>
        <v>33.08000000000004</v>
      </c>
      <c r="AG87" s="87">
        <v>946</v>
      </c>
      <c r="AH87" s="74">
        <f t="shared" si="156"/>
        <v>37.84</v>
      </c>
      <c r="AI87" s="74">
        <f t="shared" si="157"/>
        <v>30.27</v>
      </c>
      <c r="AJ87" s="74">
        <f t="shared" si="158"/>
        <v>7.570000000000004</v>
      </c>
      <c r="AK87" s="88">
        <f t="shared" si="138"/>
        <v>2866.27</v>
      </c>
      <c r="AL87" s="69">
        <f t="shared" si="139"/>
        <v>2458.63</v>
      </c>
      <c r="AM87" s="88">
        <f t="shared" si="140"/>
        <v>407.6399999999999</v>
      </c>
      <c r="AN87" s="59">
        <v>2270</v>
      </c>
      <c r="AO87" s="59">
        <v>1856</v>
      </c>
      <c r="AP87" s="75">
        <f t="shared" si="133"/>
        <v>188.6300000000001</v>
      </c>
      <c r="AQ87" s="95">
        <v>47</v>
      </c>
    </row>
    <row r="88" spans="1:43" s="1" customFormat="1" ht="12.75" customHeight="1">
      <c r="A88" s="31" t="s">
        <v>111</v>
      </c>
      <c r="B88" s="41">
        <v>0.8</v>
      </c>
      <c r="C88" s="41">
        <v>0.9</v>
      </c>
      <c r="D88" s="42">
        <v>18551</v>
      </c>
      <c r="E88" s="42">
        <v>8786</v>
      </c>
      <c r="F88" s="33">
        <v>750</v>
      </c>
      <c r="G88" s="33">
        <v>950</v>
      </c>
      <c r="H88" s="43">
        <f t="shared" si="134"/>
        <v>2226</v>
      </c>
      <c r="I88" s="43">
        <f t="shared" si="135"/>
        <v>1890.14</v>
      </c>
      <c r="J88" s="58">
        <f t="shared" si="136"/>
        <v>109.35</v>
      </c>
      <c r="K88" s="54">
        <f t="shared" si="137"/>
        <v>335.8599999999999</v>
      </c>
      <c r="L88" s="42">
        <v>16</v>
      </c>
      <c r="M88" s="42">
        <v>359</v>
      </c>
      <c r="N88" s="59">
        <f t="shared" si="141"/>
        <v>1600</v>
      </c>
      <c r="O88" s="59">
        <f t="shared" si="142"/>
        <v>1241</v>
      </c>
      <c r="P88" s="43">
        <f t="shared" si="143"/>
        <v>93.08</v>
      </c>
      <c r="Q88" s="43">
        <f t="shared" si="144"/>
        <v>83.77</v>
      </c>
      <c r="R88" s="69">
        <f t="shared" si="145"/>
        <v>9.310000000000002</v>
      </c>
      <c r="S88" s="42">
        <v>6</v>
      </c>
      <c r="T88" s="42">
        <v>794</v>
      </c>
      <c r="U88" s="70">
        <f t="shared" si="146"/>
        <v>1200</v>
      </c>
      <c r="V88" s="69">
        <f t="shared" si="147"/>
        <v>406</v>
      </c>
      <c r="W88" s="71">
        <f t="shared" si="148"/>
        <v>30.45</v>
      </c>
      <c r="X88" s="71">
        <f t="shared" si="149"/>
        <v>27.41</v>
      </c>
      <c r="Y88" s="74">
        <f t="shared" si="150"/>
        <v>3.039999999999999</v>
      </c>
      <c r="Z88" s="42">
        <v>4</v>
      </c>
      <c r="AA88" s="42">
        <v>818</v>
      </c>
      <c r="AB88" s="59">
        <f t="shared" si="151"/>
        <v>1200</v>
      </c>
      <c r="AC88" s="59">
        <f t="shared" si="152"/>
        <v>382</v>
      </c>
      <c r="AD88" s="71">
        <f t="shared" si="153"/>
        <v>36.29</v>
      </c>
      <c r="AE88" s="71">
        <f t="shared" si="154"/>
        <v>32.66</v>
      </c>
      <c r="AF88" s="74">
        <f t="shared" si="155"/>
        <v>3.6300000000000026</v>
      </c>
      <c r="AG88" s="87">
        <v>1654</v>
      </c>
      <c r="AH88" s="74">
        <f t="shared" si="156"/>
        <v>66.16</v>
      </c>
      <c r="AI88" s="74">
        <f t="shared" si="157"/>
        <v>52.93</v>
      </c>
      <c r="AJ88" s="74">
        <f t="shared" si="158"/>
        <v>13.229999999999997</v>
      </c>
      <c r="AK88" s="88">
        <f t="shared" si="138"/>
        <v>2451.9799999999996</v>
      </c>
      <c r="AL88" s="69">
        <f t="shared" si="139"/>
        <v>2086.91</v>
      </c>
      <c r="AM88" s="88">
        <f t="shared" si="140"/>
        <v>365.06999999999994</v>
      </c>
      <c r="AN88" s="59">
        <v>1919</v>
      </c>
      <c r="AO88" s="59">
        <v>1569</v>
      </c>
      <c r="AP88" s="75">
        <f t="shared" si="133"/>
        <v>167.90999999999985</v>
      </c>
      <c r="AQ88" s="95">
        <v>42</v>
      </c>
    </row>
    <row r="89" spans="1:43" ht="12.75" customHeight="1">
      <c r="A89" s="31" t="s">
        <v>112</v>
      </c>
      <c r="B89" s="41">
        <v>0.8</v>
      </c>
      <c r="C89" s="41">
        <v>0.8</v>
      </c>
      <c r="D89" s="42">
        <v>34587</v>
      </c>
      <c r="E89" s="42">
        <v>18985</v>
      </c>
      <c r="F89" s="33">
        <v>750</v>
      </c>
      <c r="G89" s="33">
        <v>950</v>
      </c>
      <c r="H89" s="43">
        <f t="shared" si="134"/>
        <v>4397.6</v>
      </c>
      <c r="I89" s="43">
        <f t="shared" si="135"/>
        <v>3518.08</v>
      </c>
      <c r="J89" s="58">
        <f t="shared" si="136"/>
        <v>0</v>
      </c>
      <c r="K89" s="54">
        <f t="shared" si="137"/>
        <v>879.5200000000004</v>
      </c>
      <c r="L89" s="42">
        <v>76</v>
      </c>
      <c r="M89" s="42">
        <v>1662</v>
      </c>
      <c r="N89" s="59">
        <f t="shared" si="141"/>
        <v>7600</v>
      </c>
      <c r="O89" s="59">
        <f t="shared" si="142"/>
        <v>5938</v>
      </c>
      <c r="P89" s="43">
        <f t="shared" si="143"/>
        <v>445.35</v>
      </c>
      <c r="Q89" s="43">
        <f t="shared" si="144"/>
        <v>356.28</v>
      </c>
      <c r="R89" s="69">
        <f t="shared" si="145"/>
        <v>89.07000000000005</v>
      </c>
      <c r="S89" s="42">
        <v>15</v>
      </c>
      <c r="T89" s="42">
        <v>1759</v>
      </c>
      <c r="U89" s="70">
        <f t="shared" si="146"/>
        <v>3000</v>
      </c>
      <c r="V89" s="69">
        <f t="shared" si="147"/>
        <v>1241</v>
      </c>
      <c r="W89" s="71">
        <f t="shared" si="148"/>
        <v>93.08</v>
      </c>
      <c r="X89" s="71">
        <f t="shared" si="149"/>
        <v>74.46</v>
      </c>
      <c r="Y89" s="74">
        <f t="shared" si="150"/>
        <v>18.620000000000005</v>
      </c>
      <c r="Z89" s="42">
        <v>1</v>
      </c>
      <c r="AA89" s="42">
        <v>252</v>
      </c>
      <c r="AB89" s="59">
        <f t="shared" si="151"/>
        <v>300</v>
      </c>
      <c r="AC89" s="59">
        <f t="shared" si="152"/>
        <v>48</v>
      </c>
      <c r="AD89" s="71">
        <f t="shared" si="153"/>
        <v>4.56</v>
      </c>
      <c r="AE89" s="71">
        <f t="shared" si="154"/>
        <v>3.65</v>
      </c>
      <c r="AF89" s="74">
        <f t="shared" si="155"/>
        <v>0.9099999999999997</v>
      </c>
      <c r="AG89" s="87">
        <v>7203</v>
      </c>
      <c r="AH89" s="74">
        <f t="shared" si="156"/>
        <v>288.12</v>
      </c>
      <c r="AI89" s="74">
        <f t="shared" si="157"/>
        <v>230.5</v>
      </c>
      <c r="AJ89" s="74">
        <f t="shared" si="158"/>
        <v>57.620000000000005</v>
      </c>
      <c r="AK89" s="88">
        <f t="shared" si="138"/>
        <v>5228.710000000001</v>
      </c>
      <c r="AL89" s="69">
        <f t="shared" si="139"/>
        <v>4182.969999999999</v>
      </c>
      <c r="AM89" s="88">
        <f t="shared" si="140"/>
        <v>1045.7400000000005</v>
      </c>
      <c r="AN89" s="59">
        <v>3900</v>
      </c>
      <c r="AO89" s="59">
        <v>3189</v>
      </c>
      <c r="AP89" s="75">
        <f t="shared" si="133"/>
        <v>282.96999999999935</v>
      </c>
      <c r="AQ89" s="95">
        <v>71</v>
      </c>
    </row>
    <row r="90" spans="1:43" s="1" customFormat="1" ht="12.75" customHeight="1">
      <c r="A90" s="31" t="s">
        <v>113</v>
      </c>
      <c r="B90" s="41">
        <v>0.8</v>
      </c>
      <c r="C90" s="41">
        <v>0.9</v>
      </c>
      <c r="D90" s="42">
        <v>25868</v>
      </c>
      <c r="E90" s="42">
        <v>13419</v>
      </c>
      <c r="F90" s="33">
        <v>750</v>
      </c>
      <c r="G90" s="33">
        <v>950</v>
      </c>
      <c r="H90" s="43">
        <f t="shared" si="134"/>
        <v>3214.91</v>
      </c>
      <c r="I90" s="43">
        <f t="shared" si="135"/>
        <v>2729.07</v>
      </c>
      <c r="J90" s="58">
        <f t="shared" si="136"/>
        <v>157.15</v>
      </c>
      <c r="K90" s="54">
        <f t="shared" si="137"/>
        <v>485.8399999999997</v>
      </c>
      <c r="L90" s="42">
        <v>55</v>
      </c>
      <c r="M90" s="42">
        <v>563</v>
      </c>
      <c r="N90" s="59">
        <f t="shared" si="141"/>
        <v>5500</v>
      </c>
      <c r="O90" s="59">
        <f t="shared" si="142"/>
        <v>4937</v>
      </c>
      <c r="P90" s="43">
        <f t="shared" si="143"/>
        <v>370.28</v>
      </c>
      <c r="Q90" s="43">
        <f t="shared" si="144"/>
        <v>333.25</v>
      </c>
      <c r="R90" s="69">
        <f t="shared" si="145"/>
        <v>37.02999999999997</v>
      </c>
      <c r="S90" s="42">
        <v>5</v>
      </c>
      <c r="T90" s="42">
        <v>688</v>
      </c>
      <c r="U90" s="70">
        <f t="shared" si="146"/>
        <v>1000</v>
      </c>
      <c r="V90" s="69">
        <f t="shared" si="147"/>
        <v>312</v>
      </c>
      <c r="W90" s="71">
        <f t="shared" si="148"/>
        <v>23.4</v>
      </c>
      <c r="X90" s="71">
        <f t="shared" si="149"/>
        <v>21.06</v>
      </c>
      <c r="Y90" s="74">
        <f t="shared" si="150"/>
        <v>2.34</v>
      </c>
      <c r="Z90" s="42">
        <v>2</v>
      </c>
      <c r="AA90" s="42">
        <v>548</v>
      </c>
      <c r="AB90" s="59">
        <f t="shared" si="151"/>
        <v>600</v>
      </c>
      <c r="AC90" s="59">
        <f t="shared" si="152"/>
        <v>52</v>
      </c>
      <c r="AD90" s="71">
        <f t="shared" si="153"/>
        <v>4.94</v>
      </c>
      <c r="AE90" s="71">
        <f t="shared" si="154"/>
        <v>4.45</v>
      </c>
      <c r="AF90" s="74">
        <f t="shared" si="155"/>
        <v>0.4900000000000002</v>
      </c>
      <c r="AG90" s="87">
        <v>4307</v>
      </c>
      <c r="AH90" s="74">
        <f t="shared" si="156"/>
        <v>172.28</v>
      </c>
      <c r="AI90" s="74">
        <f t="shared" si="157"/>
        <v>137.82</v>
      </c>
      <c r="AJ90" s="74">
        <f t="shared" si="158"/>
        <v>34.46000000000001</v>
      </c>
      <c r="AK90" s="88">
        <f t="shared" si="138"/>
        <v>3785.81</v>
      </c>
      <c r="AL90" s="69">
        <f t="shared" si="139"/>
        <v>3225.65</v>
      </c>
      <c r="AM90" s="88">
        <f t="shared" si="140"/>
        <v>560.1599999999997</v>
      </c>
      <c r="AN90" s="59">
        <v>2991</v>
      </c>
      <c r="AO90" s="59">
        <v>2446</v>
      </c>
      <c r="AP90" s="75">
        <f t="shared" si="133"/>
        <v>234.6500000000001</v>
      </c>
      <c r="AQ90" s="95">
        <v>59</v>
      </c>
    </row>
    <row r="91" spans="1:43" ht="12.75" customHeight="1">
      <c r="A91" s="35" t="s">
        <v>114</v>
      </c>
      <c r="B91" s="36"/>
      <c r="C91" s="36"/>
      <c r="D91" s="37">
        <f>SUM(D92:D99)</f>
        <v>247191</v>
      </c>
      <c r="E91" s="37">
        <f>SUM(E92:E99)</f>
        <v>92028</v>
      </c>
      <c r="F91" s="33"/>
      <c r="G91" s="33"/>
      <c r="H91" s="46">
        <f aca="true" t="shared" si="159" ref="H91:AQ91">SUM(H92:H99)</f>
        <v>27282</v>
      </c>
      <c r="I91" s="46">
        <f t="shared" si="159"/>
        <v>21294.5</v>
      </c>
      <c r="J91" s="46">
        <f t="shared" si="159"/>
        <v>2584.5299999999997</v>
      </c>
      <c r="K91" s="62">
        <f t="shared" si="159"/>
        <v>5987.5</v>
      </c>
      <c r="L91" s="38">
        <f t="shared" si="159"/>
        <v>231</v>
      </c>
      <c r="M91" s="38">
        <f t="shared" si="159"/>
        <v>5822</v>
      </c>
      <c r="N91" s="45">
        <f t="shared" si="159"/>
        <v>23100</v>
      </c>
      <c r="O91" s="45">
        <f t="shared" si="159"/>
        <v>17278</v>
      </c>
      <c r="P91" s="46">
        <f t="shared" si="159"/>
        <v>1295.87</v>
      </c>
      <c r="Q91" s="46">
        <f t="shared" si="159"/>
        <v>1164.42</v>
      </c>
      <c r="R91" s="46">
        <f t="shared" si="159"/>
        <v>131.4499999999999</v>
      </c>
      <c r="S91" s="38">
        <f t="shared" si="159"/>
        <v>95</v>
      </c>
      <c r="T91" s="38">
        <f t="shared" si="159"/>
        <v>13045</v>
      </c>
      <c r="U91" s="38">
        <f t="shared" si="159"/>
        <v>19000</v>
      </c>
      <c r="V91" s="38">
        <f t="shared" si="159"/>
        <v>5955</v>
      </c>
      <c r="W91" s="73">
        <f t="shared" si="159"/>
        <v>446.64</v>
      </c>
      <c r="X91" s="73">
        <f t="shared" si="159"/>
        <v>401.99</v>
      </c>
      <c r="Y91" s="73">
        <f t="shared" si="159"/>
        <v>44.65</v>
      </c>
      <c r="Z91" s="38">
        <f t="shared" si="159"/>
        <v>70</v>
      </c>
      <c r="AA91" s="38">
        <f t="shared" si="159"/>
        <v>11328</v>
      </c>
      <c r="AB91" s="38">
        <f t="shared" si="159"/>
        <v>21000</v>
      </c>
      <c r="AC91" s="38">
        <f t="shared" si="159"/>
        <v>9672</v>
      </c>
      <c r="AD91" s="73">
        <f t="shared" si="159"/>
        <v>918.87</v>
      </c>
      <c r="AE91" s="73">
        <f t="shared" si="159"/>
        <v>822.24</v>
      </c>
      <c r="AF91" s="73">
        <f t="shared" si="159"/>
        <v>96.63</v>
      </c>
      <c r="AG91" s="38">
        <f t="shared" si="159"/>
        <v>34794</v>
      </c>
      <c r="AH91" s="38">
        <f t="shared" si="159"/>
        <v>1391.76</v>
      </c>
      <c r="AI91" s="62">
        <f t="shared" si="159"/>
        <v>1086.99</v>
      </c>
      <c r="AJ91" s="62">
        <f t="shared" si="159"/>
        <v>304.77</v>
      </c>
      <c r="AK91" s="62">
        <f t="shared" si="159"/>
        <v>31335.139999999996</v>
      </c>
      <c r="AL91" s="62">
        <f t="shared" si="159"/>
        <v>24770.140000000003</v>
      </c>
      <c r="AM91" s="62">
        <f t="shared" si="159"/>
        <v>6564.999999999999</v>
      </c>
      <c r="AN91" s="45">
        <f t="shared" si="159"/>
        <v>22101</v>
      </c>
      <c r="AO91" s="45">
        <f t="shared" si="159"/>
        <v>18071</v>
      </c>
      <c r="AP91" s="62">
        <f t="shared" si="159"/>
        <v>2669.1400000000012</v>
      </c>
      <c r="AQ91" s="94">
        <f t="shared" si="159"/>
        <v>665</v>
      </c>
    </row>
    <row r="92" spans="1:43" ht="12.75" customHeight="1">
      <c r="A92" s="31" t="s">
        <v>38</v>
      </c>
      <c r="B92" s="41">
        <v>0.4</v>
      </c>
      <c r="C92" s="41">
        <v>0.4</v>
      </c>
      <c r="D92" s="42">
        <v>11919</v>
      </c>
      <c r="E92" s="42">
        <v>4271</v>
      </c>
      <c r="F92" s="33">
        <v>750</v>
      </c>
      <c r="G92" s="33">
        <v>950</v>
      </c>
      <c r="H92" s="43">
        <f>ROUND((D92*F92+E92*G92)/10000,2)</f>
        <v>1299.67</v>
      </c>
      <c r="I92" s="43">
        <f>ROUND((350*D92+550*E92)*B92/10000+400*(D92+E92)*C92/10000,2)</f>
        <v>519.87</v>
      </c>
      <c r="J92" s="58">
        <f>ROUND((400*D92+400*E92)/10000*(C92-B92),2)</f>
        <v>0</v>
      </c>
      <c r="K92" s="54">
        <f>H92-I92</f>
        <v>779.8000000000001</v>
      </c>
      <c r="L92" s="87">
        <v>1</v>
      </c>
      <c r="M92" s="60">
        <v>50</v>
      </c>
      <c r="N92" s="59">
        <f>L92*100</f>
        <v>100</v>
      </c>
      <c r="O92" s="59">
        <f>N92-M92</f>
        <v>50</v>
      </c>
      <c r="P92" s="43">
        <f>ROUND(O92*750/10000,2)</f>
        <v>3.75</v>
      </c>
      <c r="Q92" s="43">
        <f>ROUND(P92*C92,2)</f>
        <v>1.5</v>
      </c>
      <c r="R92" s="69">
        <f>P92-Q92</f>
        <v>2.25</v>
      </c>
      <c r="S92" s="60"/>
      <c r="T92" s="60"/>
      <c r="U92" s="70"/>
      <c r="V92" s="69"/>
      <c r="W92" s="71"/>
      <c r="X92" s="71"/>
      <c r="Y92" s="74"/>
      <c r="Z92" s="60">
        <v>1</v>
      </c>
      <c r="AA92" s="60">
        <v>200</v>
      </c>
      <c r="AB92" s="59">
        <f>Z92*300</f>
        <v>300</v>
      </c>
      <c r="AC92" s="59">
        <f>AB92-AA92</f>
        <v>100</v>
      </c>
      <c r="AD92" s="71">
        <f>ROUND(AC92*950/10000,2)</f>
        <v>9.5</v>
      </c>
      <c r="AE92" s="71">
        <f>ROUND(AD92*C92,2)</f>
        <v>3.8</v>
      </c>
      <c r="AF92" s="74">
        <f>AD92-AE92</f>
        <v>5.7</v>
      </c>
      <c r="AG92" s="87">
        <v>250</v>
      </c>
      <c r="AH92" s="74">
        <f>ROUND(AG92*400/10000,2)</f>
        <v>10</v>
      </c>
      <c r="AI92" s="74">
        <f>ROUND(AH92*B92,2)</f>
        <v>4</v>
      </c>
      <c r="AJ92" s="74">
        <f>AH92-AI92</f>
        <v>6</v>
      </c>
      <c r="AK92" s="88">
        <f>H92+P92+AH92+W92+AD92</f>
        <v>1322.92</v>
      </c>
      <c r="AL92" s="69">
        <f>Q92+AI92+I92+X92+AE92</f>
        <v>529.17</v>
      </c>
      <c r="AM92" s="88">
        <f>K92+R92+AJ92+Y92+AF92</f>
        <v>793.7500000000001</v>
      </c>
      <c r="AN92" s="59">
        <v>431</v>
      </c>
      <c r="AO92" s="59">
        <v>352</v>
      </c>
      <c r="AP92" s="75">
        <f aca="true" t="shared" si="160" ref="AP92:AP99">AL92-AN92</f>
        <v>98.16999999999996</v>
      </c>
      <c r="AQ92" s="95">
        <v>14</v>
      </c>
    </row>
    <row r="93" spans="1:43" ht="12.75" customHeight="1">
      <c r="A93" s="31" t="s">
        <v>115</v>
      </c>
      <c r="B93" s="41">
        <v>0.4</v>
      </c>
      <c r="C93" s="41">
        <v>0.9</v>
      </c>
      <c r="D93" s="42">
        <v>59217</v>
      </c>
      <c r="E93" s="42">
        <v>21559</v>
      </c>
      <c r="F93" s="33">
        <v>750</v>
      </c>
      <c r="G93" s="33">
        <v>950</v>
      </c>
      <c r="H93" s="43">
        <f aca="true" t="shared" si="161" ref="H93:H99">ROUND((D93*F93+E93*G93)/10000,2)</f>
        <v>6489.38</v>
      </c>
      <c r="I93" s="43">
        <f aca="true" t="shared" si="162" ref="I93:I99">ROUND((350*D93+550*E93)*B93/10000+400*(D93+E93)*C93/10000,2)</f>
        <v>4211.27</v>
      </c>
      <c r="J93" s="58">
        <f aca="true" t="shared" si="163" ref="J93:J99">ROUND((400*D93+400*E93)/10000*(C93-B93),2)</f>
        <v>1615.52</v>
      </c>
      <c r="K93" s="54">
        <f aca="true" t="shared" si="164" ref="K93:K99">H93-I93</f>
        <v>2278.1099999999997</v>
      </c>
      <c r="L93" s="60">
        <v>6</v>
      </c>
      <c r="M93" s="60">
        <v>123</v>
      </c>
      <c r="N93" s="59">
        <f aca="true" t="shared" si="165" ref="N93:N99">L93*100</f>
        <v>600</v>
      </c>
      <c r="O93" s="59">
        <f aca="true" t="shared" si="166" ref="O93:O99">N93-M93</f>
        <v>477</v>
      </c>
      <c r="P93" s="43">
        <f aca="true" t="shared" si="167" ref="P93:P99">ROUND(O93*750/10000,2)</f>
        <v>35.78</v>
      </c>
      <c r="Q93" s="43">
        <f aca="true" t="shared" si="168" ref="Q93:Q99">ROUND(P93*C93,2)</f>
        <v>32.2</v>
      </c>
      <c r="R93" s="69">
        <f aca="true" t="shared" si="169" ref="R93:R99">P93-Q93</f>
        <v>3.5799999999999983</v>
      </c>
      <c r="S93" s="60">
        <v>8</v>
      </c>
      <c r="T93" s="60">
        <v>1161</v>
      </c>
      <c r="U93" s="70">
        <f>S93*200</f>
        <v>1600</v>
      </c>
      <c r="V93" s="69">
        <f>U93-T93</f>
        <v>439</v>
      </c>
      <c r="W93" s="71">
        <f>ROUND(V93*750/10000,2)</f>
        <v>32.93</v>
      </c>
      <c r="X93" s="71">
        <f>ROUND(W93*C93,2)</f>
        <v>29.64</v>
      </c>
      <c r="Y93" s="74">
        <f>W93-X93</f>
        <v>3.289999999999999</v>
      </c>
      <c r="Z93" s="60">
        <v>6</v>
      </c>
      <c r="AA93" s="60">
        <v>945</v>
      </c>
      <c r="AB93" s="59">
        <f aca="true" t="shared" si="170" ref="AB93:AB99">Z93*300</f>
        <v>1800</v>
      </c>
      <c r="AC93" s="59">
        <f aca="true" t="shared" si="171" ref="AC93:AC99">AB93-AA93</f>
        <v>855</v>
      </c>
      <c r="AD93" s="71">
        <f aca="true" t="shared" si="172" ref="AD93:AD99">ROUND(AC93*950/10000,2)</f>
        <v>81.23</v>
      </c>
      <c r="AE93" s="71">
        <f aca="true" t="shared" si="173" ref="AE93:AE99">ROUND(AD93*C93,2)</f>
        <v>73.11</v>
      </c>
      <c r="AF93" s="74">
        <f aca="true" t="shared" si="174" ref="AF93:AF99">AD93-AE93</f>
        <v>8.120000000000005</v>
      </c>
      <c r="AG93" s="87">
        <v>1401</v>
      </c>
      <c r="AH93" s="74">
        <f aca="true" t="shared" si="175" ref="AH93:AH99">ROUND(AG93*400/10000,2)</f>
        <v>56.04</v>
      </c>
      <c r="AI93" s="74">
        <f aca="true" t="shared" si="176" ref="AI93:AI99">ROUND(AH93*B93,2)</f>
        <v>22.42</v>
      </c>
      <c r="AJ93" s="74">
        <f aca="true" t="shared" si="177" ref="AJ93:AJ99">AH93-AI93</f>
        <v>33.62</v>
      </c>
      <c r="AK93" s="88">
        <f aca="true" t="shared" si="178" ref="AK93:AK99">H93+P93+AH93+W93+AD93</f>
        <v>6695.36</v>
      </c>
      <c r="AL93" s="69">
        <f aca="true" t="shared" si="179" ref="AL93:AL99">Q93+AI93+I93+X93+AE93</f>
        <v>4368.64</v>
      </c>
      <c r="AM93" s="88">
        <f aca="true" t="shared" si="180" ref="AM93:AM99">K93+R93+AJ93+Y93+AF93</f>
        <v>2326.7199999999993</v>
      </c>
      <c r="AN93" s="59">
        <v>3781</v>
      </c>
      <c r="AO93" s="59">
        <v>3092</v>
      </c>
      <c r="AP93" s="75">
        <f t="shared" si="160"/>
        <v>587.6400000000003</v>
      </c>
      <c r="AQ93" s="95">
        <v>147</v>
      </c>
    </row>
    <row r="94" spans="1:43" ht="12.75" customHeight="1">
      <c r="A94" s="31" t="s">
        <v>116</v>
      </c>
      <c r="B94" s="41">
        <v>0.8</v>
      </c>
      <c r="C94" s="41">
        <v>0.9</v>
      </c>
      <c r="D94" s="42">
        <v>42018</v>
      </c>
      <c r="E94" s="42">
        <v>15947</v>
      </c>
      <c r="F94" s="33">
        <v>750</v>
      </c>
      <c r="G94" s="33">
        <v>950</v>
      </c>
      <c r="H94" s="43">
        <f t="shared" si="161"/>
        <v>4666.32</v>
      </c>
      <c r="I94" s="43">
        <f t="shared" si="162"/>
        <v>3964.91</v>
      </c>
      <c r="J94" s="58">
        <f t="shared" si="163"/>
        <v>231.86</v>
      </c>
      <c r="K94" s="54">
        <f t="shared" si="164"/>
        <v>701.4099999999999</v>
      </c>
      <c r="L94" s="60">
        <v>36</v>
      </c>
      <c r="M94" s="60">
        <v>1178</v>
      </c>
      <c r="N94" s="59">
        <f t="shared" si="165"/>
        <v>3600</v>
      </c>
      <c r="O94" s="59">
        <f t="shared" si="166"/>
        <v>2422</v>
      </c>
      <c r="P94" s="43">
        <f t="shared" si="167"/>
        <v>181.65</v>
      </c>
      <c r="Q94" s="43">
        <f t="shared" si="168"/>
        <v>163.49</v>
      </c>
      <c r="R94" s="69">
        <f t="shared" si="169"/>
        <v>18.159999999999997</v>
      </c>
      <c r="S94" s="60">
        <v>18</v>
      </c>
      <c r="T94" s="60">
        <v>2369</v>
      </c>
      <c r="U94" s="70">
        <f aca="true" t="shared" si="181" ref="U94:U99">S94*200</f>
        <v>3600</v>
      </c>
      <c r="V94" s="69">
        <f aca="true" t="shared" si="182" ref="V94:V99">U94-T94</f>
        <v>1231</v>
      </c>
      <c r="W94" s="71">
        <f aca="true" t="shared" si="183" ref="W94:W99">ROUND(V94*750/10000,2)</f>
        <v>92.33</v>
      </c>
      <c r="X94" s="71">
        <f aca="true" t="shared" si="184" ref="X94:X99">ROUND(W94*C94,2)</f>
        <v>83.1</v>
      </c>
      <c r="Y94" s="74">
        <f aca="true" t="shared" si="185" ref="Y94:Y99">W94-X94</f>
        <v>9.230000000000004</v>
      </c>
      <c r="Z94" s="60">
        <v>14</v>
      </c>
      <c r="AA94" s="60">
        <v>2469</v>
      </c>
      <c r="AB94" s="59">
        <f t="shared" si="170"/>
        <v>4200</v>
      </c>
      <c r="AC94" s="59">
        <f t="shared" si="171"/>
        <v>1731</v>
      </c>
      <c r="AD94" s="71">
        <f t="shared" si="172"/>
        <v>164.45</v>
      </c>
      <c r="AE94" s="71">
        <f t="shared" si="173"/>
        <v>148.01</v>
      </c>
      <c r="AF94" s="74">
        <f t="shared" si="174"/>
        <v>16.439999999999998</v>
      </c>
      <c r="AG94" s="87">
        <v>5087</v>
      </c>
      <c r="AH94" s="74">
        <f t="shared" si="175"/>
        <v>203.48</v>
      </c>
      <c r="AI94" s="74">
        <f t="shared" si="176"/>
        <v>162.78</v>
      </c>
      <c r="AJ94" s="74">
        <f t="shared" si="177"/>
        <v>40.69999999999999</v>
      </c>
      <c r="AK94" s="88">
        <f t="shared" si="178"/>
        <v>5308.229999999999</v>
      </c>
      <c r="AL94" s="69">
        <f t="shared" si="179"/>
        <v>4522.290000000001</v>
      </c>
      <c r="AM94" s="88">
        <f t="shared" si="180"/>
        <v>785.9399999999998</v>
      </c>
      <c r="AN94" s="59">
        <v>3921</v>
      </c>
      <c r="AO94" s="59">
        <v>3206</v>
      </c>
      <c r="AP94" s="75">
        <f t="shared" si="160"/>
        <v>601.2900000000009</v>
      </c>
      <c r="AQ94" s="95">
        <v>150</v>
      </c>
    </row>
    <row r="95" spans="1:43" ht="12.75" customHeight="1">
      <c r="A95" s="31" t="s">
        <v>117</v>
      </c>
      <c r="B95" s="41">
        <v>0.8</v>
      </c>
      <c r="C95" s="41">
        <v>0.9</v>
      </c>
      <c r="D95" s="42">
        <v>32405</v>
      </c>
      <c r="E95" s="42">
        <v>12609</v>
      </c>
      <c r="F95" s="33">
        <v>750</v>
      </c>
      <c r="G95" s="33">
        <v>950</v>
      </c>
      <c r="H95" s="43">
        <f t="shared" si="161"/>
        <v>3628.23</v>
      </c>
      <c r="I95" s="43">
        <f t="shared" si="162"/>
        <v>3082.64</v>
      </c>
      <c r="J95" s="58">
        <f t="shared" si="163"/>
        <v>180.06</v>
      </c>
      <c r="K95" s="54">
        <f t="shared" si="164"/>
        <v>545.5900000000001</v>
      </c>
      <c r="L95" s="60">
        <v>41</v>
      </c>
      <c r="M95" s="60">
        <v>1270</v>
      </c>
      <c r="N95" s="59">
        <f t="shared" si="165"/>
        <v>4100</v>
      </c>
      <c r="O95" s="59">
        <f t="shared" si="166"/>
        <v>2830</v>
      </c>
      <c r="P95" s="43">
        <f t="shared" si="167"/>
        <v>212.25</v>
      </c>
      <c r="Q95" s="43">
        <f t="shared" si="168"/>
        <v>191.03</v>
      </c>
      <c r="R95" s="69">
        <f t="shared" si="169"/>
        <v>21.22</v>
      </c>
      <c r="S95" s="60">
        <v>23</v>
      </c>
      <c r="T95" s="60">
        <v>3188</v>
      </c>
      <c r="U95" s="70">
        <f t="shared" si="181"/>
        <v>4600</v>
      </c>
      <c r="V95" s="69">
        <f t="shared" si="182"/>
        <v>1412</v>
      </c>
      <c r="W95" s="71">
        <f t="shared" si="183"/>
        <v>105.9</v>
      </c>
      <c r="X95" s="71">
        <f t="shared" si="184"/>
        <v>95.31</v>
      </c>
      <c r="Y95" s="74">
        <f t="shared" si="185"/>
        <v>10.590000000000003</v>
      </c>
      <c r="Z95" s="60">
        <v>12</v>
      </c>
      <c r="AA95" s="60">
        <v>1578</v>
      </c>
      <c r="AB95" s="59">
        <f t="shared" si="170"/>
        <v>3600</v>
      </c>
      <c r="AC95" s="59">
        <f t="shared" si="171"/>
        <v>2022</v>
      </c>
      <c r="AD95" s="71">
        <f t="shared" si="172"/>
        <v>192.09</v>
      </c>
      <c r="AE95" s="71">
        <f t="shared" si="173"/>
        <v>172.88</v>
      </c>
      <c r="AF95" s="74">
        <f t="shared" si="174"/>
        <v>19.210000000000008</v>
      </c>
      <c r="AG95" s="87">
        <v>9262</v>
      </c>
      <c r="AH95" s="74">
        <f t="shared" si="175"/>
        <v>370.48</v>
      </c>
      <c r="AI95" s="74">
        <f t="shared" si="176"/>
        <v>296.38</v>
      </c>
      <c r="AJ95" s="74">
        <f t="shared" si="177"/>
        <v>74.10000000000002</v>
      </c>
      <c r="AK95" s="88">
        <f t="shared" si="178"/>
        <v>4508.95</v>
      </c>
      <c r="AL95" s="69">
        <f t="shared" si="179"/>
        <v>3838.24</v>
      </c>
      <c r="AM95" s="88">
        <f t="shared" si="180"/>
        <v>670.7100000000003</v>
      </c>
      <c r="AN95" s="59">
        <v>3516</v>
      </c>
      <c r="AO95" s="59">
        <v>2875</v>
      </c>
      <c r="AP95" s="75">
        <f t="shared" si="160"/>
        <v>322.2399999999998</v>
      </c>
      <c r="AQ95" s="95">
        <v>80</v>
      </c>
    </row>
    <row r="96" spans="1:43" ht="12.75" customHeight="1">
      <c r="A96" s="31" t="s">
        <v>118</v>
      </c>
      <c r="B96" s="41">
        <v>0.8</v>
      </c>
      <c r="C96" s="41">
        <v>0.9</v>
      </c>
      <c r="D96" s="42">
        <v>33512</v>
      </c>
      <c r="E96" s="42">
        <v>12324</v>
      </c>
      <c r="F96" s="33">
        <v>750</v>
      </c>
      <c r="G96" s="33">
        <v>950</v>
      </c>
      <c r="H96" s="43">
        <f t="shared" si="161"/>
        <v>3684.18</v>
      </c>
      <c r="I96" s="43">
        <f t="shared" si="162"/>
        <v>3130.69</v>
      </c>
      <c r="J96" s="58">
        <f t="shared" si="163"/>
        <v>183.34</v>
      </c>
      <c r="K96" s="54">
        <f t="shared" si="164"/>
        <v>553.4899999999998</v>
      </c>
      <c r="L96" s="60">
        <v>48</v>
      </c>
      <c r="M96" s="60">
        <v>993</v>
      </c>
      <c r="N96" s="59">
        <f t="shared" si="165"/>
        <v>4800</v>
      </c>
      <c r="O96" s="59">
        <f t="shared" si="166"/>
        <v>3807</v>
      </c>
      <c r="P96" s="43">
        <f t="shared" si="167"/>
        <v>285.53</v>
      </c>
      <c r="Q96" s="43">
        <f t="shared" si="168"/>
        <v>256.98</v>
      </c>
      <c r="R96" s="69">
        <f t="shared" si="169"/>
        <v>28.549999999999955</v>
      </c>
      <c r="S96" s="60">
        <v>14</v>
      </c>
      <c r="T96" s="60">
        <v>1935</v>
      </c>
      <c r="U96" s="70">
        <f t="shared" si="181"/>
        <v>2800</v>
      </c>
      <c r="V96" s="69">
        <f t="shared" si="182"/>
        <v>865</v>
      </c>
      <c r="W96" s="71">
        <f t="shared" si="183"/>
        <v>64.88</v>
      </c>
      <c r="X96" s="71">
        <f t="shared" si="184"/>
        <v>58.39</v>
      </c>
      <c r="Y96" s="74">
        <f t="shared" si="185"/>
        <v>6.489999999999995</v>
      </c>
      <c r="Z96" s="60">
        <v>7</v>
      </c>
      <c r="AA96" s="60">
        <v>1175</v>
      </c>
      <c r="AB96" s="59">
        <f t="shared" si="170"/>
        <v>2100</v>
      </c>
      <c r="AC96" s="59">
        <f t="shared" si="171"/>
        <v>925</v>
      </c>
      <c r="AD96" s="71">
        <f t="shared" si="172"/>
        <v>87.88</v>
      </c>
      <c r="AE96" s="71">
        <f t="shared" si="173"/>
        <v>79.09</v>
      </c>
      <c r="AF96" s="74">
        <f t="shared" si="174"/>
        <v>8.789999999999992</v>
      </c>
      <c r="AG96" s="87">
        <v>8674</v>
      </c>
      <c r="AH96" s="74">
        <f t="shared" si="175"/>
        <v>346.96</v>
      </c>
      <c r="AI96" s="74">
        <f t="shared" si="176"/>
        <v>277.57</v>
      </c>
      <c r="AJ96" s="74">
        <f t="shared" si="177"/>
        <v>69.38999999999999</v>
      </c>
      <c r="AK96" s="88">
        <f t="shared" si="178"/>
        <v>4469.43</v>
      </c>
      <c r="AL96" s="69">
        <f t="shared" si="179"/>
        <v>3802.72</v>
      </c>
      <c r="AM96" s="88">
        <f t="shared" si="180"/>
        <v>666.7099999999997</v>
      </c>
      <c r="AN96" s="59">
        <v>3316</v>
      </c>
      <c r="AO96" s="59">
        <v>2711</v>
      </c>
      <c r="AP96" s="75">
        <f t="shared" si="160"/>
        <v>486.7199999999998</v>
      </c>
      <c r="AQ96" s="95">
        <v>121</v>
      </c>
    </row>
    <row r="97" spans="1:43" s="1" customFormat="1" ht="12.75" customHeight="1">
      <c r="A97" s="31" t="s">
        <v>119</v>
      </c>
      <c r="B97" s="41">
        <v>0.8</v>
      </c>
      <c r="C97" s="41">
        <v>0.9</v>
      </c>
      <c r="D97" s="42">
        <v>23332</v>
      </c>
      <c r="E97" s="42">
        <v>8991</v>
      </c>
      <c r="F97" s="33">
        <v>750</v>
      </c>
      <c r="G97" s="33">
        <v>950</v>
      </c>
      <c r="H97" s="43">
        <f t="shared" si="161"/>
        <v>2604.05</v>
      </c>
      <c r="I97" s="43">
        <f t="shared" si="162"/>
        <v>2212.53</v>
      </c>
      <c r="J97" s="58">
        <f t="shared" si="163"/>
        <v>129.29</v>
      </c>
      <c r="K97" s="54">
        <f t="shared" si="164"/>
        <v>391.52</v>
      </c>
      <c r="L97" s="60">
        <v>11</v>
      </c>
      <c r="M97" s="60">
        <v>468</v>
      </c>
      <c r="N97" s="59">
        <f t="shared" si="165"/>
        <v>1100</v>
      </c>
      <c r="O97" s="59">
        <f t="shared" si="166"/>
        <v>632</v>
      </c>
      <c r="P97" s="43">
        <f t="shared" si="167"/>
        <v>47.4</v>
      </c>
      <c r="Q97" s="43">
        <f t="shared" si="168"/>
        <v>42.66</v>
      </c>
      <c r="R97" s="69">
        <f t="shared" si="169"/>
        <v>4.740000000000002</v>
      </c>
      <c r="S97" s="60">
        <v>11</v>
      </c>
      <c r="T97" s="60">
        <v>1422</v>
      </c>
      <c r="U97" s="70">
        <f t="shared" si="181"/>
        <v>2200</v>
      </c>
      <c r="V97" s="69">
        <f t="shared" si="182"/>
        <v>778</v>
      </c>
      <c r="W97" s="71">
        <f t="shared" si="183"/>
        <v>58.35</v>
      </c>
      <c r="X97" s="71">
        <f t="shared" si="184"/>
        <v>52.52</v>
      </c>
      <c r="Y97" s="74">
        <f t="shared" si="185"/>
        <v>5.829999999999998</v>
      </c>
      <c r="Z97" s="60">
        <v>8</v>
      </c>
      <c r="AA97" s="60">
        <v>1695</v>
      </c>
      <c r="AB97" s="59">
        <f t="shared" si="170"/>
        <v>2400</v>
      </c>
      <c r="AC97" s="59">
        <f t="shared" si="171"/>
        <v>705</v>
      </c>
      <c r="AD97" s="71">
        <f t="shared" si="172"/>
        <v>66.98</v>
      </c>
      <c r="AE97" s="71">
        <f t="shared" si="173"/>
        <v>60.28</v>
      </c>
      <c r="AF97" s="74">
        <f t="shared" si="174"/>
        <v>6.700000000000003</v>
      </c>
      <c r="AG97" s="87">
        <v>5322</v>
      </c>
      <c r="AH97" s="74">
        <f t="shared" si="175"/>
        <v>212.88</v>
      </c>
      <c r="AI97" s="74">
        <f t="shared" si="176"/>
        <v>170.3</v>
      </c>
      <c r="AJ97" s="74">
        <f t="shared" si="177"/>
        <v>42.579999999999984</v>
      </c>
      <c r="AK97" s="88">
        <f t="shared" si="178"/>
        <v>2989.6600000000003</v>
      </c>
      <c r="AL97" s="69">
        <f t="shared" si="179"/>
        <v>2538.2900000000004</v>
      </c>
      <c r="AM97" s="88">
        <f t="shared" si="180"/>
        <v>451.36999999999995</v>
      </c>
      <c r="AN97" s="59">
        <v>2577</v>
      </c>
      <c r="AO97" s="59">
        <v>2107</v>
      </c>
      <c r="AP97" s="75">
        <f t="shared" si="160"/>
        <v>-38.70999999999958</v>
      </c>
      <c r="AQ97" s="95">
        <v>0</v>
      </c>
    </row>
    <row r="98" spans="1:43" ht="12.75" customHeight="1">
      <c r="A98" s="31" t="s">
        <v>120</v>
      </c>
      <c r="B98" s="41">
        <v>0.8</v>
      </c>
      <c r="C98" s="41">
        <v>0.9</v>
      </c>
      <c r="D98" s="42">
        <v>21618</v>
      </c>
      <c r="E98" s="42">
        <v>7941</v>
      </c>
      <c r="F98" s="33">
        <v>750</v>
      </c>
      <c r="G98" s="33">
        <v>950</v>
      </c>
      <c r="H98" s="43">
        <f t="shared" si="161"/>
        <v>2375.75</v>
      </c>
      <c r="I98" s="43">
        <f t="shared" si="162"/>
        <v>2018.83</v>
      </c>
      <c r="J98" s="58">
        <f t="shared" si="163"/>
        <v>118.24</v>
      </c>
      <c r="K98" s="54">
        <f t="shared" si="164"/>
        <v>356.9200000000001</v>
      </c>
      <c r="L98" s="60">
        <v>38</v>
      </c>
      <c r="M98" s="60">
        <v>1017</v>
      </c>
      <c r="N98" s="59">
        <f t="shared" si="165"/>
        <v>3800</v>
      </c>
      <c r="O98" s="59">
        <f t="shared" si="166"/>
        <v>2783</v>
      </c>
      <c r="P98" s="43">
        <f t="shared" si="167"/>
        <v>208.73</v>
      </c>
      <c r="Q98" s="43">
        <f t="shared" si="168"/>
        <v>187.86</v>
      </c>
      <c r="R98" s="69">
        <f t="shared" si="169"/>
        <v>20.869999999999976</v>
      </c>
      <c r="S98" s="60">
        <v>11</v>
      </c>
      <c r="T98" s="60">
        <v>1554</v>
      </c>
      <c r="U98" s="70">
        <f t="shared" si="181"/>
        <v>2200</v>
      </c>
      <c r="V98" s="69">
        <f t="shared" si="182"/>
        <v>646</v>
      </c>
      <c r="W98" s="71">
        <f t="shared" si="183"/>
        <v>48.45</v>
      </c>
      <c r="X98" s="71">
        <f t="shared" si="184"/>
        <v>43.61</v>
      </c>
      <c r="Y98" s="74">
        <f t="shared" si="185"/>
        <v>4.840000000000003</v>
      </c>
      <c r="Z98" s="60">
        <v>9</v>
      </c>
      <c r="AA98" s="60">
        <v>1149</v>
      </c>
      <c r="AB98" s="59">
        <f t="shared" si="170"/>
        <v>2700</v>
      </c>
      <c r="AC98" s="59">
        <f t="shared" si="171"/>
        <v>1551</v>
      </c>
      <c r="AD98" s="71">
        <f t="shared" si="172"/>
        <v>147.35</v>
      </c>
      <c r="AE98" s="71">
        <f t="shared" si="173"/>
        <v>132.62</v>
      </c>
      <c r="AF98" s="74">
        <f t="shared" si="174"/>
        <v>14.72999999999999</v>
      </c>
      <c r="AG98" s="87">
        <v>1703</v>
      </c>
      <c r="AH98" s="74">
        <f t="shared" si="175"/>
        <v>68.12</v>
      </c>
      <c r="AI98" s="74">
        <f t="shared" si="176"/>
        <v>54.5</v>
      </c>
      <c r="AJ98" s="74">
        <f t="shared" si="177"/>
        <v>13.620000000000005</v>
      </c>
      <c r="AK98" s="88">
        <f t="shared" si="178"/>
        <v>2848.3999999999996</v>
      </c>
      <c r="AL98" s="69">
        <f t="shared" si="179"/>
        <v>2437.42</v>
      </c>
      <c r="AM98" s="88">
        <f t="shared" si="180"/>
        <v>410.98000000000013</v>
      </c>
      <c r="AN98" s="59">
        <v>2117</v>
      </c>
      <c r="AO98" s="59">
        <v>1731</v>
      </c>
      <c r="AP98" s="75">
        <f t="shared" si="160"/>
        <v>320.4200000000001</v>
      </c>
      <c r="AQ98" s="95">
        <v>80</v>
      </c>
    </row>
    <row r="99" spans="1:43" s="1" customFormat="1" ht="12.75" customHeight="1">
      <c r="A99" s="31" t="s">
        <v>121</v>
      </c>
      <c r="B99" s="41">
        <v>0.8</v>
      </c>
      <c r="C99" s="41">
        <v>0.9</v>
      </c>
      <c r="D99" s="42">
        <v>23170</v>
      </c>
      <c r="E99" s="42">
        <v>8386</v>
      </c>
      <c r="F99" s="33">
        <v>750</v>
      </c>
      <c r="G99" s="33">
        <v>950</v>
      </c>
      <c r="H99" s="43">
        <f t="shared" si="161"/>
        <v>2534.42</v>
      </c>
      <c r="I99" s="43">
        <f t="shared" si="162"/>
        <v>2153.76</v>
      </c>
      <c r="J99" s="58">
        <f t="shared" si="163"/>
        <v>126.22</v>
      </c>
      <c r="K99" s="54">
        <f t="shared" si="164"/>
        <v>380.65999999999985</v>
      </c>
      <c r="L99" s="60">
        <v>50</v>
      </c>
      <c r="M99" s="60">
        <v>723</v>
      </c>
      <c r="N99" s="59">
        <f t="shared" si="165"/>
        <v>5000</v>
      </c>
      <c r="O99" s="59">
        <f t="shared" si="166"/>
        <v>4277</v>
      </c>
      <c r="P99" s="43">
        <f t="shared" si="167"/>
        <v>320.78</v>
      </c>
      <c r="Q99" s="43">
        <f t="shared" si="168"/>
        <v>288.7</v>
      </c>
      <c r="R99" s="69">
        <f t="shared" si="169"/>
        <v>32.079999999999984</v>
      </c>
      <c r="S99" s="60">
        <v>10</v>
      </c>
      <c r="T99" s="60">
        <v>1416</v>
      </c>
      <c r="U99" s="70">
        <f t="shared" si="181"/>
        <v>2000</v>
      </c>
      <c r="V99" s="69">
        <f t="shared" si="182"/>
        <v>584</v>
      </c>
      <c r="W99" s="71">
        <f t="shared" si="183"/>
        <v>43.8</v>
      </c>
      <c r="X99" s="71">
        <f t="shared" si="184"/>
        <v>39.42</v>
      </c>
      <c r="Y99" s="74">
        <f t="shared" si="185"/>
        <v>4.3799999999999955</v>
      </c>
      <c r="Z99" s="60">
        <v>13</v>
      </c>
      <c r="AA99" s="60">
        <v>2117</v>
      </c>
      <c r="AB99" s="59">
        <f t="shared" si="170"/>
        <v>3900</v>
      </c>
      <c r="AC99" s="59">
        <f t="shared" si="171"/>
        <v>1783</v>
      </c>
      <c r="AD99" s="71">
        <f t="shared" si="172"/>
        <v>169.39</v>
      </c>
      <c r="AE99" s="71">
        <f t="shared" si="173"/>
        <v>152.45</v>
      </c>
      <c r="AF99" s="74">
        <f t="shared" si="174"/>
        <v>16.939999999999998</v>
      </c>
      <c r="AG99" s="87">
        <v>3095</v>
      </c>
      <c r="AH99" s="74">
        <f t="shared" si="175"/>
        <v>123.8</v>
      </c>
      <c r="AI99" s="74">
        <f t="shared" si="176"/>
        <v>99.04</v>
      </c>
      <c r="AJ99" s="74">
        <f t="shared" si="177"/>
        <v>24.75999999999999</v>
      </c>
      <c r="AK99" s="88">
        <f t="shared" si="178"/>
        <v>3192.19</v>
      </c>
      <c r="AL99" s="69">
        <f t="shared" si="179"/>
        <v>2733.37</v>
      </c>
      <c r="AM99" s="88">
        <f t="shared" si="180"/>
        <v>458.8199999999998</v>
      </c>
      <c r="AN99" s="59">
        <v>2442</v>
      </c>
      <c r="AO99" s="59">
        <v>1997</v>
      </c>
      <c r="AP99" s="75">
        <f t="shared" si="160"/>
        <v>291.3699999999999</v>
      </c>
      <c r="AQ99" s="95">
        <v>73</v>
      </c>
    </row>
    <row r="100" spans="1:43" ht="12.75" customHeight="1">
      <c r="A100" s="35" t="s">
        <v>122</v>
      </c>
      <c r="B100" s="36"/>
      <c r="C100" s="36"/>
      <c r="D100" s="37">
        <f>SUM(D101:D111)</f>
        <v>274037</v>
      </c>
      <c r="E100" s="37">
        <f>SUM(E101:E111)</f>
        <v>113597</v>
      </c>
      <c r="F100" s="33"/>
      <c r="G100" s="33"/>
      <c r="H100" s="37">
        <f>SUM(H101:H111)</f>
        <v>31344.51</v>
      </c>
      <c r="I100" s="37">
        <f aca="true" t="shared" si="186" ref="I100:AQ100">SUM(I101:I111)</f>
        <v>24705.82</v>
      </c>
      <c r="J100" s="56">
        <f t="shared" si="186"/>
        <v>0</v>
      </c>
      <c r="K100" s="37">
        <f t="shared" si="186"/>
        <v>6638.69</v>
      </c>
      <c r="L100" s="37">
        <f t="shared" si="186"/>
        <v>238</v>
      </c>
      <c r="M100" s="37">
        <f t="shared" si="186"/>
        <v>5566</v>
      </c>
      <c r="N100" s="37">
        <f t="shared" si="186"/>
        <v>23800</v>
      </c>
      <c r="O100" s="37">
        <f t="shared" si="186"/>
        <v>18234</v>
      </c>
      <c r="P100" s="37">
        <f t="shared" si="186"/>
        <v>1367.57</v>
      </c>
      <c r="Q100" s="37">
        <f t="shared" si="186"/>
        <v>1094.04</v>
      </c>
      <c r="R100" s="37">
        <f t="shared" si="186"/>
        <v>273.53000000000003</v>
      </c>
      <c r="S100" s="37">
        <f t="shared" si="186"/>
        <v>57</v>
      </c>
      <c r="T100" s="37">
        <f t="shared" si="186"/>
        <v>8075</v>
      </c>
      <c r="U100" s="37">
        <f t="shared" si="186"/>
        <v>11400</v>
      </c>
      <c r="V100" s="37">
        <f t="shared" si="186"/>
        <v>3325</v>
      </c>
      <c r="W100" s="37">
        <f t="shared" si="186"/>
        <v>249.39999999999998</v>
      </c>
      <c r="X100" s="37">
        <f t="shared" si="186"/>
        <v>199.5</v>
      </c>
      <c r="Y100" s="37">
        <f t="shared" si="186"/>
        <v>49.900000000000006</v>
      </c>
      <c r="Z100" s="37">
        <f t="shared" si="186"/>
        <v>71</v>
      </c>
      <c r="AA100" s="37">
        <f t="shared" si="186"/>
        <v>10643</v>
      </c>
      <c r="AB100" s="37">
        <f t="shared" si="186"/>
        <v>21300</v>
      </c>
      <c r="AC100" s="37">
        <f t="shared" si="186"/>
        <v>10657</v>
      </c>
      <c r="AD100" s="37">
        <f t="shared" si="186"/>
        <v>1012.4499999999999</v>
      </c>
      <c r="AE100" s="37">
        <f t="shared" si="186"/>
        <v>809.97</v>
      </c>
      <c r="AF100" s="37">
        <f t="shared" si="186"/>
        <v>202.48000000000002</v>
      </c>
      <c r="AG100" s="37">
        <f t="shared" si="186"/>
        <v>14501</v>
      </c>
      <c r="AH100" s="37">
        <f t="shared" si="186"/>
        <v>580.04</v>
      </c>
      <c r="AI100" s="37">
        <f t="shared" si="186"/>
        <v>457.97999999999996</v>
      </c>
      <c r="AJ100" s="37">
        <f t="shared" si="186"/>
        <v>122.06000000000002</v>
      </c>
      <c r="AK100" s="37">
        <f t="shared" si="186"/>
        <v>34553.97</v>
      </c>
      <c r="AL100" s="37">
        <f t="shared" si="186"/>
        <v>27267.309999999998</v>
      </c>
      <c r="AM100" s="37">
        <f t="shared" si="186"/>
        <v>7286.66</v>
      </c>
      <c r="AN100" s="56">
        <f t="shared" si="186"/>
        <v>24292</v>
      </c>
      <c r="AO100" s="56">
        <f t="shared" si="186"/>
        <v>19863</v>
      </c>
      <c r="AP100" s="62">
        <f t="shared" si="186"/>
        <v>2975.3099999999995</v>
      </c>
      <c r="AQ100" s="94">
        <f t="shared" si="186"/>
        <v>744</v>
      </c>
    </row>
    <row r="101" spans="1:43" ht="12.75" customHeight="1">
      <c r="A101" s="31" t="s">
        <v>38</v>
      </c>
      <c r="B101" s="41">
        <v>0.6</v>
      </c>
      <c r="C101" s="41">
        <v>0.6</v>
      </c>
      <c r="D101" s="97">
        <v>7110</v>
      </c>
      <c r="E101" s="97">
        <v>2880</v>
      </c>
      <c r="F101" s="33">
        <v>750</v>
      </c>
      <c r="G101" s="33">
        <v>950</v>
      </c>
      <c r="H101" s="43">
        <f>ROUND((D101*F101+E101*G101)/10000,2)</f>
        <v>806.85</v>
      </c>
      <c r="I101" s="43">
        <f>ROUND((350*D101+550*E101)*B101/10000+400*(D101+E101)*C101/10000,2)</f>
        <v>484.11</v>
      </c>
      <c r="J101" s="58">
        <f>ROUND((400*D101+400*E101)/10000*(C101-B101),2)</f>
        <v>0</v>
      </c>
      <c r="K101" s="54">
        <f>H101-I101</f>
        <v>322.74</v>
      </c>
      <c r="L101" s="102"/>
      <c r="M101" s="103"/>
      <c r="N101" s="59"/>
      <c r="O101" s="59"/>
      <c r="P101" s="43"/>
      <c r="Q101" s="43"/>
      <c r="R101" s="69"/>
      <c r="S101" s="103"/>
      <c r="T101" s="103"/>
      <c r="U101" s="70"/>
      <c r="V101" s="69"/>
      <c r="W101" s="71"/>
      <c r="X101" s="71"/>
      <c r="Y101" s="74"/>
      <c r="Z101" s="103"/>
      <c r="AA101" s="103"/>
      <c r="AB101" s="59"/>
      <c r="AC101" s="59"/>
      <c r="AD101" s="71"/>
      <c r="AE101" s="71"/>
      <c r="AF101" s="74"/>
      <c r="AG101" s="107">
        <v>757</v>
      </c>
      <c r="AH101" s="74">
        <f>ROUND(AG101*400/10000,2)</f>
        <v>30.28</v>
      </c>
      <c r="AI101" s="74">
        <f>ROUND(AH101*B101,2)</f>
        <v>18.17</v>
      </c>
      <c r="AJ101" s="74">
        <f>AH101-AI101</f>
        <v>12.11</v>
      </c>
      <c r="AK101" s="88">
        <f>H101+P101+AH101+W101+AD101</f>
        <v>837.13</v>
      </c>
      <c r="AL101" s="69">
        <f>Q101+AI101+I101+X101+AE101</f>
        <v>502.28000000000003</v>
      </c>
      <c r="AM101" s="88">
        <f>K101+R101+AJ101+Y101+AF101</f>
        <v>334.85</v>
      </c>
      <c r="AN101" s="59">
        <v>439</v>
      </c>
      <c r="AO101" s="59">
        <v>359</v>
      </c>
      <c r="AP101" s="75">
        <f aca="true" t="shared" si="187" ref="AP101:AP113">AL101-AN101</f>
        <v>63.28000000000003</v>
      </c>
      <c r="AQ101" s="95">
        <v>16</v>
      </c>
    </row>
    <row r="102" spans="1:43" ht="12.75" customHeight="1">
      <c r="A102" s="31" t="s">
        <v>123</v>
      </c>
      <c r="B102" s="41">
        <v>0.8</v>
      </c>
      <c r="C102" s="41">
        <v>0.8</v>
      </c>
      <c r="D102" s="97">
        <v>41907</v>
      </c>
      <c r="E102" s="97">
        <v>16854</v>
      </c>
      <c r="F102" s="33">
        <v>750</v>
      </c>
      <c r="G102" s="33">
        <v>950</v>
      </c>
      <c r="H102" s="43">
        <f aca="true" t="shared" si="188" ref="H102:H111">ROUND((D102*F102+E102*G102)/10000,2)</f>
        <v>4744.16</v>
      </c>
      <c r="I102" s="43">
        <f aca="true" t="shared" si="189" ref="I102:I111">ROUND((350*D102+550*E102)*B102/10000+400*(D102+E102)*C102/10000,2)</f>
        <v>3795.32</v>
      </c>
      <c r="J102" s="58">
        <f aca="true" t="shared" si="190" ref="J102:J111">ROUND((400*D102+400*E102)/10000*(C102-B102),2)</f>
        <v>0</v>
      </c>
      <c r="K102" s="54">
        <f aca="true" t="shared" si="191" ref="K102:K111">H102-I102</f>
        <v>948.8399999999997</v>
      </c>
      <c r="L102" s="102">
        <v>15</v>
      </c>
      <c r="M102" s="103">
        <v>427</v>
      </c>
      <c r="N102" s="59">
        <f>L102*100</f>
        <v>1500</v>
      </c>
      <c r="O102" s="59">
        <f>N102-M102</f>
        <v>1073</v>
      </c>
      <c r="P102" s="43">
        <f>ROUND(O102*750/10000,2)</f>
        <v>80.48</v>
      </c>
      <c r="Q102" s="43">
        <f>ROUND(P102*C102,2)</f>
        <v>64.38</v>
      </c>
      <c r="R102" s="69">
        <f>P102-Q102</f>
        <v>16.10000000000001</v>
      </c>
      <c r="S102" s="103">
        <v>6</v>
      </c>
      <c r="T102" s="103">
        <v>780</v>
      </c>
      <c r="U102" s="70">
        <f>S102*200</f>
        <v>1200</v>
      </c>
      <c r="V102" s="69">
        <f>U102-T102</f>
        <v>420</v>
      </c>
      <c r="W102" s="71">
        <f>ROUND(V102*750/10000,2)</f>
        <v>31.5</v>
      </c>
      <c r="X102" s="71">
        <f>ROUND(W102*C102,2)</f>
        <v>25.2</v>
      </c>
      <c r="Y102" s="74">
        <f>W102-X102</f>
        <v>6.300000000000001</v>
      </c>
      <c r="Z102" s="103">
        <v>12</v>
      </c>
      <c r="AA102" s="103">
        <v>1771</v>
      </c>
      <c r="AB102" s="59">
        <f aca="true" t="shared" si="192" ref="AB102:AB111">Z102*300</f>
        <v>3600</v>
      </c>
      <c r="AC102" s="59">
        <f aca="true" t="shared" si="193" ref="AC102:AC111">AB102-AA102</f>
        <v>1829</v>
      </c>
      <c r="AD102" s="71">
        <f aca="true" t="shared" si="194" ref="AD102:AD111">ROUND(AC102*950/10000,2)</f>
        <v>173.76</v>
      </c>
      <c r="AE102" s="71">
        <f aca="true" t="shared" si="195" ref="AE102:AE111">ROUND(AD102*C102,2)</f>
        <v>139.01</v>
      </c>
      <c r="AF102" s="74">
        <f aca="true" t="shared" si="196" ref="AF102:AF111">AD102-AE102</f>
        <v>34.75</v>
      </c>
      <c r="AG102" s="107">
        <v>625</v>
      </c>
      <c r="AH102" s="74">
        <f aca="true" t="shared" si="197" ref="AH102:AH111">ROUND(AG102*400/10000,2)</f>
        <v>25</v>
      </c>
      <c r="AI102" s="74">
        <f aca="true" t="shared" si="198" ref="AI102:AI111">ROUND(AH102*B102,2)</f>
        <v>20</v>
      </c>
      <c r="AJ102" s="74">
        <f aca="true" t="shared" si="199" ref="AJ102:AJ111">AH102-AI102</f>
        <v>5</v>
      </c>
      <c r="AK102" s="88">
        <f aca="true" t="shared" si="200" ref="AK102:AK111">H102+P102+AH102+W102+AD102</f>
        <v>5054.9</v>
      </c>
      <c r="AL102" s="69">
        <f aca="true" t="shared" si="201" ref="AL102:AL111">Q102+AI102+I102+X102+AE102</f>
        <v>4043.91</v>
      </c>
      <c r="AM102" s="88">
        <f aca="true" t="shared" si="202" ref="AM102:AM111">K102+R102+AJ102+Y102+AF102</f>
        <v>1010.9899999999997</v>
      </c>
      <c r="AN102" s="59">
        <v>3503</v>
      </c>
      <c r="AO102" s="59">
        <v>2864</v>
      </c>
      <c r="AP102" s="75">
        <f t="shared" si="187"/>
        <v>540.9099999999999</v>
      </c>
      <c r="AQ102" s="95">
        <v>135</v>
      </c>
    </row>
    <row r="103" spans="1:43" ht="12.75" customHeight="1">
      <c r="A103" s="31" t="s">
        <v>124</v>
      </c>
      <c r="B103" s="41">
        <v>0.6</v>
      </c>
      <c r="C103" s="41">
        <v>0.6</v>
      </c>
      <c r="D103" s="97">
        <v>9594</v>
      </c>
      <c r="E103" s="97">
        <v>3394</v>
      </c>
      <c r="F103" s="33">
        <v>750</v>
      </c>
      <c r="G103" s="33">
        <v>950</v>
      </c>
      <c r="H103" s="43">
        <f t="shared" si="188"/>
        <v>1041.98</v>
      </c>
      <c r="I103" s="43">
        <f t="shared" si="189"/>
        <v>625.19</v>
      </c>
      <c r="J103" s="58">
        <f t="shared" si="190"/>
        <v>0</v>
      </c>
      <c r="K103" s="54">
        <f t="shared" si="191"/>
        <v>416.78999999999996</v>
      </c>
      <c r="L103" s="102"/>
      <c r="M103" s="103"/>
      <c r="N103" s="59"/>
      <c r="O103" s="59"/>
      <c r="P103" s="43"/>
      <c r="Q103" s="43"/>
      <c r="R103" s="69"/>
      <c r="S103" s="103"/>
      <c r="T103" s="103"/>
      <c r="U103" s="70"/>
      <c r="V103" s="69"/>
      <c r="W103" s="71"/>
      <c r="X103" s="71"/>
      <c r="Y103" s="74"/>
      <c r="Z103" s="60"/>
      <c r="AA103" s="60"/>
      <c r="AB103" s="59"/>
      <c r="AC103" s="59"/>
      <c r="AD103" s="71"/>
      <c r="AE103" s="71"/>
      <c r="AF103" s="74"/>
      <c r="AG103" s="108"/>
      <c r="AH103" s="74">
        <f t="shared" si="197"/>
        <v>0</v>
      </c>
      <c r="AI103" s="74">
        <f t="shared" si="198"/>
        <v>0</v>
      </c>
      <c r="AJ103" s="74">
        <f t="shared" si="199"/>
        <v>0</v>
      </c>
      <c r="AK103" s="88">
        <f t="shared" si="200"/>
        <v>1041.98</v>
      </c>
      <c r="AL103" s="69">
        <f t="shared" si="201"/>
        <v>625.19</v>
      </c>
      <c r="AM103" s="88">
        <f t="shared" si="202"/>
        <v>416.78999999999996</v>
      </c>
      <c r="AN103" s="59">
        <v>489</v>
      </c>
      <c r="AO103" s="59">
        <v>400</v>
      </c>
      <c r="AP103" s="75">
        <f t="shared" si="187"/>
        <v>136.19000000000005</v>
      </c>
      <c r="AQ103" s="95">
        <v>34</v>
      </c>
    </row>
    <row r="104" spans="1:43" ht="12.75" customHeight="1">
      <c r="A104" s="31" t="s">
        <v>125</v>
      </c>
      <c r="B104" s="41">
        <v>0.8</v>
      </c>
      <c r="C104" s="41">
        <v>0.8</v>
      </c>
      <c r="D104" s="97">
        <v>45594</v>
      </c>
      <c r="E104" s="97">
        <v>16610</v>
      </c>
      <c r="F104" s="33">
        <v>750</v>
      </c>
      <c r="G104" s="33">
        <v>950</v>
      </c>
      <c r="H104" s="43">
        <f t="shared" si="188"/>
        <v>4997.5</v>
      </c>
      <c r="I104" s="43">
        <f t="shared" si="189"/>
        <v>3998</v>
      </c>
      <c r="J104" s="58">
        <f t="shared" si="190"/>
        <v>0</v>
      </c>
      <c r="K104" s="54">
        <f t="shared" si="191"/>
        <v>999.5</v>
      </c>
      <c r="L104" s="102">
        <v>66</v>
      </c>
      <c r="M104" s="103">
        <v>1626</v>
      </c>
      <c r="N104" s="59">
        <f>L104*100</f>
        <v>6600</v>
      </c>
      <c r="O104" s="59">
        <f>N104-M104</f>
        <v>4974</v>
      </c>
      <c r="P104" s="43">
        <f>ROUND(O104*750/10000,2)</f>
        <v>373.05</v>
      </c>
      <c r="Q104" s="43">
        <f>ROUND(P104*C104,2)</f>
        <v>298.44</v>
      </c>
      <c r="R104" s="69">
        <f>P104-Q104</f>
        <v>74.61000000000001</v>
      </c>
      <c r="S104" s="103">
        <v>16</v>
      </c>
      <c r="T104" s="103">
        <v>2364</v>
      </c>
      <c r="U104" s="70">
        <f>S104*200</f>
        <v>3200</v>
      </c>
      <c r="V104" s="69">
        <f>U104-T104</f>
        <v>836</v>
      </c>
      <c r="W104" s="71">
        <f aca="true" t="shared" si="203" ref="W104:W111">ROUND(V104*750/10000,2)</f>
        <v>62.7</v>
      </c>
      <c r="X104" s="71">
        <f>ROUND(W104*C104,2)</f>
        <v>50.16</v>
      </c>
      <c r="Y104" s="74">
        <f>W104-X104</f>
        <v>12.540000000000006</v>
      </c>
      <c r="Z104" s="103">
        <v>7</v>
      </c>
      <c r="AA104" s="103">
        <v>947</v>
      </c>
      <c r="AB104" s="59">
        <f t="shared" si="192"/>
        <v>2100</v>
      </c>
      <c r="AC104" s="59">
        <f t="shared" si="193"/>
        <v>1153</v>
      </c>
      <c r="AD104" s="71">
        <f t="shared" si="194"/>
        <v>109.54</v>
      </c>
      <c r="AE104" s="71">
        <f t="shared" si="195"/>
        <v>87.63</v>
      </c>
      <c r="AF104" s="74">
        <f t="shared" si="196"/>
        <v>21.91000000000001</v>
      </c>
      <c r="AG104" s="107">
        <v>2482</v>
      </c>
      <c r="AH104" s="74">
        <f t="shared" si="197"/>
        <v>99.28</v>
      </c>
      <c r="AI104" s="74">
        <f t="shared" si="198"/>
        <v>79.42</v>
      </c>
      <c r="AJ104" s="74">
        <f t="shared" si="199"/>
        <v>19.86</v>
      </c>
      <c r="AK104" s="88">
        <f t="shared" si="200"/>
        <v>5642.07</v>
      </c>
      <c r="AL104" s="69">
        <f t="shared" si="201"/>
        <v>4513.65</v>
      </c>
      <c r="AM104" s="88">
        <f t="shared" si="202"/>
        <v>1128.42</v>
      </c>
      <c r="AN104" s="59">
        <v>4037</v>
      </c>
      <c r="AO104" s="87">
        <v>3301</v>
      </c>
      <c r="AP104" s="75">
        <f t="shared" si="187"/>
        <v>476.64999999999964</v>
      </c>
      <c r="AQ104" s="95">
        <v>119</v>
      </c>
    </row>
    <row r="105" spans="1:43" ht="12.75" customHeight="1">
      <c r="A105" s="31" t="s">
        <v>126</v>
      </c>
      <c r="B105" s="41">
        <v>0.8</v>
      </c>
      <c r="C105" s="41">
        <v>0.8</v>
      </c>
      <c r="D105" s="97">
        <v>22881</v>
      </c>
      <c r="E105" s="97">
        <v>9575</v>
      </c>
      <c r="F105" s="33">
        <v>750</v>
      </c>
      <c r="G105" s="33">
        <v>950</v>
      </c>
      <c r="H105" s="43">
        <f t="shared" si="188"/>
        <v>2625.7</v>
      </c>
      <c r="I105" s="43">
        <f t="shared" si="189"/>
        <v>2100.56</v>
      </c>
      <c r="J105" s="58">
        <f t="shared" si="190"/>
        <v>0</v>
      </c>
      <c r="K105" s="54">
        <f t="shared" si="191"/>
        <v>525.1399999999999</v>
      </c>
      <c r="L105" s="102">
        <v>28</v>
      </c>
      <c r="M105" s="103">
        <v>627</v>
      </c>
      <c r="N105" s="59">
        <f aca="true" t="shared" si="204" ref="N105:N111">L105*100</f>
        <v>2800</v>
      </c>
      <c r="O105" s="59">
        <f aca="true" t="shared" si="205" ref="O105:O111">N105-M105</f>
        <v>2173</v>
      </c>
      <c r="P105" s="43">
        <f aca="true" t="shared" si="206" ref="P105:P111">ROUND(O105*750/10000,2)</f>
        <v>162.98</v>
      </c>
      <c r="Q105" s="43">
        <f aca="true" t="shared" si="207" ref="Q105:Q111">ROUND(P105*C105,2)</f>
        <v>130.38</v>
      </c>
      <c r="R105" s="69">
        <f aca="true" t="shared" si="208" ref="R105:R111">P105-Q105</f>
        <v>32.599999999999994</v>
      </c>
      <c r="S105" s="103">
        <v>5</v>
      </c>
      <c r="T105" s="103">
        <v>645</v>
      </c>
      <c r="U105" s="70">
        <f aca="true" t="shared" si="209" ref="U105:U111">S105*200</f>
        <v>1000</v>
      </c>
      <c r="V105" s="69">
        <f aca="true" t="shared" si="210" ref="V105:V111">U105-T105</f>
        <v>355</v>
      </c>
      <c r="W105" s="71">
        <f t="shared" si="203"/>
        <v>26.63</v>
      </c>
      <c r="X105" s="71">
        <f aca="true" t="shared" si="211" ref="X105:X111">ROUND(W105*C105,2)</f>
        <v>21.3</v>
      </c>
      <c r="Y105" s="74">
        <f aca="true" t="shared" si="212" ref="Y105:Y111">W105-X105</f>
        <v>5.329999999999998</v>
      </c>
      <c r="Z105" s="103">
        <v>10</v>
      </c>
      <c r="AA105" s="103">
        <v>1509</v>
      </c>
      <c r="AB105" s="59">
        <f t="shared" si="192"/>
        <v>3000</v>
      </c>
      <c r="AC105" s="59">
        <f t="shared" si="193"/>
        <v>1491</v>
      </c>
      <c r="AD105" s="71">
        <f t="shared" si="194"/>
        <v>141.65</v>
      </c>
      <c r="AE105" s="71">
        <f t="shared" si="195"/>
        <v>113.32</v>
      </c>
      <c r="AF105" s="74">
        <f t="shared" si="196"/>
        <v>28.330000000000013</v>
      </c>
      <c r="AG105" s="107">
        <v>2237</v>
      </c>
      <c r="AH105" s="74">
        <f t="shared" si="197"/>
        <v>89.48</v>
      </c>
      <c r="AI105" s="74">
        <f t="shared" si="198"/>
        <v>71.58</v>
      </c>
      <c r="AJ105" s="74">
        <f t="shared" si="199"/>
        <v>17.900000000000006</v>
      </c>
      <c r="AK105" s="88">
        <f t="shared" si="200"/>
        <v>3046.44</v>
      </c>
      <c r="AL105" s="69">
        <f t="shared" si="201"/>
        <v>2437.1400000000003</v>
      </c>
      <c r="AM105" s="88">
        <f t="shared" si="202"/>
        <v>609.3</v>
      </c>
      <c r="AN105" s="59">
        <v>2190</v>
      </c>
      <c r="AO105" s="59">
        <v>1791</v>
      </c>
      <c r="AP105" s="75">
        <f t="shared" si="187"/>
        <v>247.14000000000033</v>
      </c>
      <c r="AQ105" s="95">
        <v>62</v>
      </c>
    </row>
    <row r="106" spans="1:43" ht="12.75" customHeight="1">
      <c r="A106" s="31" t="s">
        <v>127</v>
      </c>
      <c r="B106" s="41">
        <v>0.8</v>
      </c>
      <c r="C106" s="41">
        <v>0.8</v>
      </c>
      <c r="D106" s="97">
        <v>11202</v>
      </c>
      <c r="E106" s="97">
        <v>4540</v>
      </c>
      <c r="F106" s="33">
        <v>750</v>
      </c>
      <c r="G106" s="33">
        <v>950</v>
      </c>
      <c r="H106" s="43">
        <f t="shared" si="188"/>
        <v>1271.45</v>
      </c>
      <c r="I106" s="43">
        <f t="shared" si="189"/>
        <v>1017.16</v>
      </c>
      <c r="J106" s="58">
        <f t="shared" si="190"/>
        <v>0</v>
      </c>
      <c r="K106" s="54">
        <f t="shared" si="191"/>
        <v>254.29000000000008</v>
      </c>
      <c r="L106" s="102">
        <v>19</v>
      </c>
      <c r="M106" s="103">
        <v>414</v>
      </c>
      <c r="N106" s="59">
        <f t="shared" si="204"/>
        <v>1900</v>
      </c>
      <c r="O106" s="59">
        <f t="shared" si="205"/>
        <v>1486</v>
      </c>
      <c r="P106" s="43">
        <f t="shared" si="206"/>
        <v>111.45</v>
      </c>
      <c r="Q106" s="43">
        <f t="shared" si="207"/>
        <v>89.16</v>
      </c>
      <c r="R106" s="69">
        <f t="shared" si="208"/>
        <v>22.290000000000006</v>
      </c>
      <c r="S106" s="103">
        <v>4</v>
      </c>
      <c r="T106" s="103">
        <v>471</v>
      </c>
      <c r="U106" s="70">
        <f t="shared" si="209"/>
        <v>800</v>
      </c>
      <c r="V106" s="69">
        <f t="shared" si="210"/>
        <v>329</v>
      </c>
      <c r="W106" s="71">
        <f t="shared" si="203"/>
        <v>24.68</v>
      </c>
      <c r="X106" s="71">
        <f t="shared" si="211"/>
        <v>19.74</v>
      </c>
      <c r="Y106" s="74">
        <f t="shared" si="212"/>
        <v>4.940000000000001</v>
      </c>
      <c r="Z106" s="103">
        <v>8</v>
      </c>
      <c r="AA106" s="103">
        <v>1231</v>
      </c>
      <c r="AB106" s="59">
        <f t="shared" si="192"/>
        <v>2400</v>
      </c>
      <c r="AC106" s="59">
        <f t="shared" si="193"/>
        <v>1169</v>
      </c>
      <c r="AD106" s="71">
        <f t="shared" si="194"/>
        <v>111.06</v>
      </c>
      <c r="AE106" s="71">
        <f t="shared" si="195"/>
        <v>88.85</v>
      </c>
      <c r="AF106" s="74">
        <f t="shared" si="196"/>
        <v>22.210000000000008</v>
      </c>
      <c r="AG106" s="107">
        <v>1193</v>
      </c>
      <c r="AH106" s="74">
        <f t="shared" si="197"/>
        <v>47.72</v>
      </c>
      <c r="AI106" s="74">
        <f t="shared" si="198"/>
        <v>38.18</v>
      </c>
      <c r="AJ106" s="74">
        <f t="shared" si="199"/>
        <v>9.54</v>
      </c>
      <c r="AK106" s="88">
        <f t="shared" si="200"/>
        <v>1566.3600000000001</v>
      </c>
      <c r="AL106" s="69">
        <f t="shared" si="201"/>
        <v>1253.09</v>
      </c>
      <c r="AM106" s="88">
        <f t="shared" si="202"/>
        <v>313.2700000000001</v>
      </c>
      <c r="AN106" s="59">
        <v>1138</v>
      </c>
      <c r="AO106" s="59">
        <v>931</v>
      </c>
      <c r="AP106" s="75">
        <f t="shared" si="187"/>
        <v>115.08999999999992</v>
      </c>
      <c r="AQ106" s="95">
        <v>29</v>
      </c>
    </row>
    <row r="107" spans="1:43" ht="12.75" customHeight="1">
      <c r="A107" s="31" t="s">
        <v>128</v>
      </c>
      <c r="B107" s="41">
        <v>0.8</v>
      </c>
      <c r="C107" s="41">
        <v>0.8</v>
      </c>
      <c r="D107" s="97">
        <v>12695</v>
      </c>
      <c r="E107" s="97">
        <v>7368</v>
      </c>
      <c r="F107" s="33">
        <v>750</v>
      </c>
      <c r="G107" s="33">
        <v>950</v>
      </c>
      <c r="H107" s="43">
        <f t="shared" si="188"/>
        <v>1652.09</v>
      </c>
      <c r="I107" s="43">
        <f t="shared" si="189"/>
        <v>1321.67</v>
      </c>
      <c r="J107" s="58">
        <f t="shared" si="190"/>
        <v>0</v>
      </c>
      <c r="K107" s="54">
        <f t="shared" si="191"/>
        <v>330.41999999999985</v>
      </c>
      <c r="L107" s="102">
        <v>18</v>
      </c>
      <c r="M107" s="103">
        <v>360</v>
      </c>
      <c r="N107" s="59">
        <f t="shared" si="204"/>
        <v>1800</v>
      </c>
      <c r="O107" s="59">
        <f t="shared" si="205"/>
        <v>1440</v>
      </c>
      <c r="P107" s="43">
        <f t="shared" si="206"/>
        <v>108</v>
      </c>
      <c r="Q107" s="43">
        <f t="shared" si="207"/>
        <v>86.4</v>
      </c>
      <c r="R107" s="69">
        <f t="shared" si="208"/>
        <v>21.599999999999994</v>
      </c>
      <c r="S107" s="103">
        <v>6</v>
      </c>
      <c r="T107" s="103">
        <v>835</v>
      </c>
      <c r="U107" s="70">
        <f t="shared" si="209"/>
        <v>1200</v>
      </c>
      <c r="V107" s="69">
        <f t="shared" si="210"/>
        <v>365</v>
      </c>
      <c r="W107" s="71">
        <f t="shared" si="203"/>
        <v>27.38</v>
      </c>
      <c r="X107" s="71">
        <f t="shared" si="211"/>
        <v>21.9</v>
      </c>
      <c r="Y107" s="74">
        <f t="shared" si="212"/>
        <v>5.48</v>
      </c>
      <c r="Z107" s="103">
        <v>9</v>
      </c>
      <c r="AA107" s="103">
        <v>1340</v>
      </c>
      <c r="AB107" s="59">
        <f t="shared" si="192"/>
        <v>2700</v>
      </c>
      <c r="AC107" s="59">
        <f t="shared" si="193"/>
        <v>1360</v>
      </c>
      <c r="AD107" s="71">
        <f t="shared" si="194"/>
        <v>129.2</v>
      </c>
      <c r="AE107" s="71">
        <f t="shared" si="195"/>
        <v>103.36</v>
      </c>
      <c r="AF107" s="74">
        <f t="shared" si="196"/>
        <v>25.83999999999999</v>
      </c>
      <c r="AG107" s="107">
        <v>299</v>
      </c>
      <c r="AH107" s="74">
        <f t="shared" si="197"/>
        <v>11.96</v>
      </c>
      <c r="AI107" s="74">
        <f t="shared" si="198"/>
        <v>9.57</v>
      </c>
      <c r="AJ107" s="74">
        <f t="shared" si="199"/>
        <v>2.3900000000000006</v>
      </c>
      <c r="AK107" s="88">
        <f t="shared" si="200"/>
        <v>1928.63</v>
      </c>
      <c r="AL107" s="69">
        <f t="shared" si="201"/>
        <v>1542.9</v>
      </c>
      <c r="AM107" s="88">
        <f t="shared" si="202"/>
        <v>385.72999999999985</v>
      </c>
      <c r="AN107" s="59">
        <v>1448</v>
      </c>
      <c r="AO107" s="59">
        <v>1184</v>
      </c>
      <c r="AP107" s="75">
        <f t="shared" si="187"/>
        <v>94.90000000000009</v>
      </c>
      <c r="AQ107" s="95">
        <v>24</v>
      </c>
    </row>
    <row r="108" spans="1:43" ht="12.75" customHeight="1">
      <c r="A108" s="31" t="s">
        <v>129</v>
      </c>
      <c r="B108" s="41">
        <v>0.8</v>
      </c>
      <c r="C108" s="41">
        <v>0.8</v>
      </c>
      <c r="D108" s="97">
        <v>12198</v>
      </c>
      <c r="E108" s="97">
        <v>5497</v>
      </c>
      <c r="F108" s="33">
        <v>750</v>
      </c>
      <c r="G108" s="33">
        <v>950</v>
      </c>
      <c r="H108" s="43">
        <f t="shared" si="188"/>
        <v>1437.07</v>
      </c>
      <c r="I108" s="43">
        <f t="shared" si="189"/>
        <v>1149.65</v>
      </c>
      <c r="J108" s="58">
        <f t="shared" si="190"/>
        <v>0</v>
      </c>
      <c r="K108" s="54">
        <f t="shared" si="191"/>
        <v>287.41999999999985</v>
      </c>
      <c r="L108" s="102">
        <v>12</v>
      </c>
      <c r="M108" s="103">
        <v>270</v>
      </c>
      <c r="N108" s="59">
        <f t="shared" si="204"/>
        <v>1200</v>
      </c>
      <c r="O108" s="59">
        <f t="shared" si="205"/>
        <v>930</v>
      </c>
      <c r="P108" s="43">
        <f t="shared" si="206"/>
        <v>69.75</v>
      </c>
      <c r="Q108" s="43">
        <f t="shared" si="207"/>
        <v>55.8</v>
      </c>
      <c r="R108" s="69">
        <f t="shared" si="208"/>
        <v>13.950000000000003</v>
      </c>
      <c r="S108" s="103">
        <v>8</v>
      </c>
      <c r="T108" s="103">
        <v>1252</v>
      </c>
      <c r="U108" s="70">
        <f t="shared" si="209"/>
        <v>1600</v>
      </c>
      <c r="V108" s="69">
        <f t="shared" si="210"/>
        <v>348</v>
      </c>
      <c r="W108" s="71">
        <f t="shared" si="203"/>
        <v>26.1</v>
      </c>
      <c r="X108" s="71">
        <f t="shared" si="211"/>
        <v>20.88</v>
      </c>
      <c r="Y108" s="74">
        <f t="shared" si="212"/>
        <v>5.220000000000002</v>
      </c>
      <c r="Z108" s="103">
        <v>8</v>
      </c>
      <c r="AA108" s="103">
        <v>1102</v>
      </c>
      <c r="AB108" s="59">
        <f t="shared" si="192"/>
        <v>2400</v>
      </c>
      <c r="AC108" s="59">
        <f t="shared" si="193"/>
        <v>1298</v>
      </c>
      <c r="AD108" s="71">
        <f t="shared" si="194"/>
        <v>123.31</v>
      </c>
      <c r="AE108" s="71">
        <f t="shared" si="195"/>
        <v>98.65</v>
      </c>
      <c r="AF108" s="74">
        <f t="shared" si="196"/>
        <v>24.659999999999997</v>
      </c>
      <c r="AG108" s="107">
        <v>371</v>
      </c>
      <c r="AH108" s="74">
        <f t="shared" si="197"/>
        <v>14.84</v>
      </c>
      <c r="AI108" s="74">
        <f t="shared" si="198"/>
        <v>11.87</v>
      </c>
      <c r="AJ108" s="74">
        <f t="shared" si="199"/>
        <v>2.9700000000000006</v>
      </c>
      <c r="AK108" s="88">
        <f t="shared" si="200"/>
        <v>1671.0699999999997</v>
      </c>
      <c r="AL108" s="69">
        <f t="shared" si="201"/>
        <v>1336.8500000000004</v>
      </c>
      <c r="AM108" s="88">
        <f t="shared" si="202"/>
        <v>334.2199999999999</v>
      </c>
      <c r="AN108" s="59">
        <v>1202</v>
      </c>
      <c r="AO108" s="59">
        <v>983</v>
      </c>
      <c r="AP108" s="75">
        <f t="shared" si="187"/>
        <v>134.85000000000036</v>
      </c>
      <c r="AQ108" s="95">
        <v>34</v>
      </c>
    </row>
    <row r="109" spans="1:43" ht="12.75" customHeight="1">
      <c r="A109" s="31" t="s">
        <v>130</v>
      </c>
      <c r="B109" s="41">
        <v>0.8</v>
      </c>
      <c r="C109" s="41">
        <v>0.8</v>
      </c>
      <c r="D109" s="97">
        <v>8878</v>
      </c>
      <c r="E109" s="97">
        <v>3677</v>
      </c>
      <c r="F109" s="33">
        <v>750</v>
      </c>
      <c r="G109" s="33">
        <v>950</v>
      </c>
      <c r="H109" s="43">
        <f t="shared" si="188"/>
        <v>1015.17</v>
      </c>
      <c r="I109" s="43">
        <f t="shared" si="189"/>
        <v>812.13</v>
      </c>
      <c r="J109" s="58">
        <f t="shared" si="190"/>
        <v>0</v>
      </c>
      <c r="K109" s="54">
        <f t="shared" si="191"/>
        <v>203.03999999999996</v>
      </c>
      <c r="L109" s="102">
        <v>7</v>
      </c>
      <c r="M109" s="103">
        <v>254</v>
      </c>
      <c r="N109" s="59">
        <f t="shared" si="204"/>
        <v>700</v>
      </c>
      <c r="O109" s="59">
        <f t="shared" si="205"/>
        <v>446</v>
      </c>
      <c r="P109" s="43">
        <f t="shared" si="206"/>
        <v>33.45</v>
      </c>
      <c r="Q109" s="43">
        <f t="shared" si="207"/>
        <v>26.76</v>
      </c>
      <c r="R109" s="69">
        <f t="shared" si="208"/>
        <v>6.690000000000001</v>
      </c>
      <c r="S109" s="103"/>
      <c r="T109" s="103"/>
      <c r="U109" s="70">
        <f t="shared" si="209"/>
        <v>0</v>
      </c>
      <c r="V109" s="69">
        <f t="shared" si="210"/>
        <v>0</v>
      </c>
      <c r="W109" s="71">
        <f t="shared" si="203"/>
        <v>0</v>
      </c>
      <c r="X109" s="71">
        <f t="shared" si="211"/>
        <v>0</v>
      </c>
      <c r="Y109" s="74">
        <f t="shared" si="212"/>
        <v>0</v>
      </c>
      <c r="Z109" s="103">
        <v>1</v>
      </c>
      <c r="AA109" s="103">
        <v>31</v>
      </c>
      <c r="AB109" s="59">
        <f t="shared" si="192"/>
        <v>300</v>
      </c>
      <c r="AC109" s="59">
        <f t="shared" si="193"/>
        <v>269</v>
      </c>
      <c r="AD109" s="71">
        <f t="shared" si="194"/>
        <v>25.56</v>
      </c>
      <c r="AE109" s="71">
        <f t="shared" si="195"/>
        <v>20.45</v>
      </c>
      <c r="AF109" s="74">
        <f t="shared" si="196"/>
        <v>5.109999999999999</v>
      </c>
      <c r="AG109" s="107">
        <v>799</v>
      </c>
      <c r="AH109" s="74">
        <f t="shared" si="197"/>
        <v>31.96</v>
      </c>
      <c r="AI109" s="74">
        <f t="shared" si="198"/>
        <v>25.57</v>
      </c>
      <c r="AJ109" s="74">
        <f t="shared" si="199"/>
        <v>6.390000000000001</v>
      </c>
      <c r="AK109" s="88">
        <f t="shared" si="200"/>
        <v>1106.1399999999999</v>
      </c>
      <c r="AL109" s="69">
        <f t="shared" si="201"/>
        <v>884.9100000000001</v>
      </c>
      <c r="AM109" s="88">
        <f t="shared" si="202"/>
        <v>221.22999999999996</v>
      </c>
      <c r="AN109" s="59">
        <v>777</v>
      </c>
      <c r="AO109" s="59">
        <v>635</v>
      </c>
      <c r="AP109" s="75">
        <f t="shared" si="187"/>
        <v>107.91000000000008</v>
      </c>
      <c r="AQ109" s="95">
        <v>27</v>
      </c>
    </row>
    <row r="110" spans="1:43" s="1" customFormat="1" ht="12.75" customHeight="1">
      <c r="A110" s="31" t="s">
        <v>131</v>
      </c>
      <c r="B110" s="41">
        <v>0.8</v>
      </c>
      <c r="C110" s="41">
        <v>0.8</v>
      </c>
      <c r="D110" s="97">
        <v>53575</v>
      </c>
      <c r="E110" s="97">
        <v>24525</v>
      </c>
      <c r="F110" s="33">
        <v>750</v>
      </c>
      <c r="G110" s="33">
        <v>950</v>
      </c>
      <c r="H110" s="43">
        <f t="shared" si="188"/>
        <v>6348</v>
      </c>
      <c r="I110" s="43">
        <f t="shared" si="189"/>
        <v>5078.4</v>
      </c>
      <c r="J110" s="58">
        <f t="shared" si="190"/>
        <v>0</v>
      </c>
      <c r="K110" s="54">
        <f t="shared" si="191"/>
        <v>1269.6000000000004</v>
      </c>
      <c r="L110" s="102">
        <v>43</v>
      </c>
      <c r="M110" s="103">
        <v>1015</v>
      </c>
      <c r="N110" s="59">
        <f t="shared" si="204"/>
        <v>4300</v>
      </c>
      <c r="O110" s="59">
        <f t="shared" si="205"/>
        <v>3285</v>
      </c>
      <c r="P110" s="43">
        <f t="shared" si="206"/>
        <v>246.38</v>
      </c>
      <c r="Q110" s="43">
        <f t="shared" si="207"/>
        <v>197.1</v>
      </c>
      <c r="R110" s="69">
        <f t="shared" si="208"/>
        <v>49.28</v>
      </c>
      <c r="S110" s="103">
        <v>7</v>
      </c>
      <c r="T110" s="103">
        <v>1071</v>
      </c>
      <c r="U110" s="70">
        <f t="shared" si="209"/>
        <v>1400</v>
      </c>
      <c r="V110" s="69">
        <f t="shared" si="210"/>
        <v>329</v>
      </c>
      <c r="W110" s="71">
        <f t="shared" si="203"/>
        <v>24.68</v>
      </c>
      <c r="X110" s="71">
        <f t="shared" si="211"/>
        <v>19.74</v>
      </c>
      <c r="Y110" s="74">
        <f t="shared" si="212"/>
        <v>4.940000000000001</v>
      </c>
      <c r="Z110" s="103">
        <v>7</v>
      </c>
      <c r="AA110" s="103">
        <v>1469</v>
      </c>
      <c r="AB110" s="59">
        <f t="shared" si="192"/>
        <v>2100</v>
      </c>
      <c r="AC110" s="59">
        <f t="shared" si="193"/>
        <v>631</v>
      </c>
      <c r="AD110" s="71">
        <f t="shared" si="194"/>
        <v>59.95</v>
      </c>
      <c r="AE110" s="71">
        <f t="shared" si="195"/>
        <v>47.96</v>
      </c>
      <c r="AF110" s="74">
        <f t="shared" si="196"/>
        <v>11.990000000000002</v>
      </c>
      <c r="AG110" s="107">
        <v>4345</v>
      </c>
      <c r="AH110" s="74">
        <f t="shared" si="197"/>
        <v>173.8</v>
      </c>
      <c r="AI110" s="74">
        <f t="shared" si="198"/>
        <v>139.04</v>
      </c>
      <c r="AJ110" s="74">
        <f t="shared" si="199"/>
        <v>34.76000000000002</v>
      </c>
      <c r="AK110" s="88">
        <f t="shared" si="200"/>
        <v>6852.81</v>
      </c>
      <c r="AL110" s="69">
        <f t="shared" si="201"/>
        <v>5482.24</v>
      </c>
      <c r="AM110" s="88">
        <f t="shared" si="202"/>
        <v>1370.5700000000004</v>
      </c>
      <c r="AN110" s="59">
        <v>5012</v>
      </c>
      <c r="AO110" s="59">
        <v>4098</v>
      </c>
      <c r="AP110" s="75">
        <f t="shared" si="187"/>
        <v>470.2399999999998</v>
      </c>
      <c r="AQ110" s="95">
        <v>117</v>
      </c>
    </row>
    <row r="111" spans="1:43" s="8" customFormat="1" ht="12.75" customHeight="1">
      <c r="A111" s="31" t="s">
        <v>132</v>
      </c>
      <c r="B111" s="41">
        <v>0.8</v>
      </c>
      <c r="C111" s="41">
        <v>0.8</v>
      </c>
      <c r="D111" s="97">
        <v>48403</v>
      </c>
      <c r="E111" s="97">
        <v>18677</v>
      </c>
      <c r="F111" s="33">
        <v>750</v>
      </c>
      <c r="G111" s="33">
        <v>950</v>
      </c>
      <c r="H111" s="43">
        <f t="shared" si="188"/>
        <v>5404.54</v>
      </c>
      <c r="I111" s="43">
        <f t="shared" si="189"/>
        <v>4323.63</v>
      </c>
      <c r="J111" s="58">
        <f t="shared" si="190"/>
        <v>0</v>
      </c>
      <c r="K111" s="54">
        <f t="shared" si="191"/>
        <v>1080.9099999999999</v>
      </c>
      <c r="L111" s="102">
        <v>30</v>
      </c>
      <c r="M111" s="103">
        <v>573</v>
      </c>
      <c r="N111" s="59">
        <f t="shared" si="204"/>
        <v>3000</v>
      </c>
      <c r="O111" s="59">
        <f t="shared" si="205"/>
        <v>2427</v>
      </c>
      <c r="P111" s="43">
        <f t="shared" si="206"/>
        <v>182.03</v>
      </c>
      <c r="Q111" s="43">
        <f t="shared" si="207"/>
        <v>145.62</v>
      </c>
      <c r="R111" s="69">
        <f t="shared" si="208"/>
        <v>36.41</v>
      </c>
      <c r="S111" s="103">
        <v>5</v>
      </c>
      <c r="T111" s="103">
        <v>657</v>
      </c>
      <c r="U111" s="70">
        <f t="shared" si="209"/>
        <v>1000</v>
      </c>
      <c r="V111" s="69">
        <f t="shared" si="210"/>
        <v>343</v>
      </c>
      <c r="W111" s="71">
        <f t="shared" si="203"/>
        <v>25.73</v>
      </c>
      <c r="X111" s="71">
        <f t="shared" si="211"/>
        <v>20.58</v>
      </c>
      <c r="Y111" s="74">
        <f t="shared" si="212"/>
        <v>5.150000000000002</v>
      </c>
      <c r="Z111" s="103">
        <v>9</v>
      </c>
      <c r="AA111" s="103">
        <v>1243</v>
      </c>
      <c r="AB111" s="59">
        <f t="shared" si="192"/>
        <v>2700</v>
      </c>
      <c r="AC111" s="59">
        <f t="shared" si="193"/>
        <v>1457</v>
      </c>
      <c r="AD111" s="71">
        <f t="shared" si="194"/>
        <v>138.42</v>
      </c>
      <c r="AE111" s="71">
        <f t="shared" si="195"/>
        <v>110.74</v>
      </c>
      <c r="AF111" s="74">
        <f t="shared" si="196"/>
        <v>27.679999999999993</v>
      </c>
      <c r="AG111" s="107">
        <v>1393</v>
      </c>
      <c r="AH111" s="74">
        <f t="shared" si="197"/>
        <v>55.72</v>
      </c>
      <c r="AI111" s="74">
        <f t="shared" si="198"/>
        <v>44.58</v>
      </c>
      <c r="AJ111" s="74">
        <f t="shared" si="199"/>
        <v>11.14</v>
      </c>
      <c r="AK111" s="88">
        <f t="shared" si="200"/>
        <v>5806.44</v>
      </c>
      <c r="AL111" s="69">
        <f t="shared" si="201"/>
        <v>4645.15</v>
      </c>
      <c r="AM111" s="88">
        <f t="shared" si="202"/>
        <v>1161.2900000000002</v>
      </c>
      <c r="AN111" s="59">
        <v>4057</v>
      </c>
      <c r="AO111" s="59">
        <v>3317</v>
      </c>
      <c r="AP111" s="75">
        <f t="shared" si="187"/>
        <v>588.1499999999996</v>
      </c>
      <c r="AQ111" s="95">
        <v>147</v>
      </c>
    </row>
    <row r="112" spans="1:43" ht="18.75" customHeight="1">
      <c r="A112" s="35" t="s">
        <v>133</v>
      </c>
      <c r="B112" s="98">
        <v>0.8</v>
      </c>
      <c r="C112" s="98">
        <v>0.8</v>
      </c>
      <c r="D112" s="99">
        <f>D113</f>
        <v>30832</v>
      </c>
      <c r="E112" s="99">
        <f>E113</f>
        <v>14223</v>
      </c>
      <c r="F112" s="39"/>
      <c r="G112" s="39"/>
      <c r="H112" s="100">
        <f aca="true" t="shared" si="213" ref="H112:AO112">H113</f>
        <v>3663.59</v>
      </c>
      <c r="I112" s="100">
        <f t="shared" si="213"/>
        <v>2930.87</v>
      </c>
      <c r="J112" s="100">
        <f t="shared" si="213"/>
        <v>0</v>
      </c>
      <c r="K112" s="100">
        <f t="shared" si="213"/>
        <v>732.7200000000003</v>
      </c>
      <c r="L112" s="46">
        <f t="shared" si="213"/>
        <v>6</v>
      </c>
      <c r="M112" s="46">
        <f t="shared" si="213"/>
        <v>320</v>
      </c>
      <c r="N112" s="104">
        <f t="shared" si="213"/>
        <v>600</v>
      </c>
      <c r="O112" s="104">
        <f t="shared" si="213"/>
        <v>280</v>
      </c>
      <c r="P112" s="100">
        <f t="shared" si="213"/>
        <v>21</v>
      </c>
      <c r="Q112" s="100">
        <f t="shared" si="213"/>
        <v>16.8</v>
      </c>
      <c r="R112" s="100">
        <f t="shared" si="213"/>
        <v>4.199999999999999</v>
      </c>
      <c r="S112" s="46">
        <f t="shared" si="213"/>
        <v>5</v>
      </c>
      <c r="T112" s="46">
        <f t="shared" si="213"/>
        <v>703</v>
      </c>
      <c r="U112" s="105">
        <f t="shared" si="213"/>
        <v>1000</v>
      </c>
      <c r="V112" s="105">
        <f t="shared" si="213"/>
        <v>297</v>
      </c>
      <c r="W112" s="106">
        <f t="shared" si="213"/>
        <v>22.28</v>
      </c>
      <c r="X112" s="106">
        <f t="shared" si="213"/>
        <v>17.82</v>
      </c>
      <c r="Y112" s="106">
        <f t="shared" si="213"/>
        <v>4.460000000000001</v>
      </c>
      <c r="Z112" s="46">
        <f t="shared" si="213"/>
        <v>11</v>
      </c>
      <c r="AA112" s="46">
        <f t="shared" si="213"/>
        <v>1266</v>
      </c>
      <c r="AB112" s="45">
        <f t="shared" si="213"/>
        <v>3300</v>
      </c>
      <c r="AC112" s="45">
        <f t="shared" si="213"/>
        <v>2034</v>
      </c>
      <c r="AD112" s="62">
        <f t="shared" si="213"/>
        <v>193.23</v>
      </c>
      <c r="AE112" s="62">
        <f t="shared" si="213"/>
        <v>154.58</v>
      </c>
      <c r="AF112" s="62">
        <f t="shared" si="213"/>
        <v>38.64999999999998</v>
      </c>
      <c r="AG112" s="46">
        <f t="shared" si="213"/>
        <v>601</v>
      </c>
      <c r="AH112" s="100">
        <f t="shared" si="213"/>
        <v>24.04</v>
      </c>
      <c r="AI112" s="100">
        <f t="shared" si="213"/>
        <v>19.23</v>
      </c>
      <c r="AJ112" s="100">
        <f t="shared" si="213"/>
        <v>4.809999999999999</v>
      </c>
      <c r="AK112" s="100">
        <f t="shared" si="213"/>
        <v>3924.1400000000003</v>
      </c>
      <c r="AL112" s="100">
        <f t="shared" si="213"/>
        <v>3139.3</v>
      </c>
      <c r="AM112" s="100">
        <f t="shared" si="213"/>
        <v>784.8400000000003</v>
      </c>
      <c r="AN112" s="45">
        <f t="shared" si="213"/>
        <v>2834</v>
      </c>
      <c r="AO112" s="45">
        <f t="shared" si="213"/>
        <v>2317</v>
      </c>
      <c r="AP112" s="62">
        <f t="shared" si="187"/>
        <v>305.3000000000002</v>
      </c>
      <c r="AQ112" s="94">
        <f>AQ113</f>
        <v>76</v>
      </c>
    </row>
    <row r="113" spans="1:43" ht="12">
      <c r="A113" s="31" t="s">
        <v>134</v>
      </c>
      <c r="B113" s="41">
        <f>B112</f>
        <v>0.8</v>
      </c>
      <c r="C113" s="41">
        <f>C112</f>
        <v>0.8</v>
      </c>
      <c r="D113" s="77">
        <v>30832</v>
      </c>
      <c r="E113" s="101">
        <v>14223</v>
      </c>
      <c r="F113" s="33">
        <v>750</v>
      </c>
      <c r="G113" s="33">
        <v>950</v>
      </c>
      <c r="H113" s="43">
        <f>ROUND((D113*F113+E113*G113)/10000,2)</f>
        <v>3663.59</v>
      </c>
      <c r="I113" s="43">
        <f>ROUND((350*D113+550*E113)*B113/10000+400*(D113+E113)*C113/10000,2)</f>
        <v>2930.87</v>
      </c>
      <c r="J113" s="58">
        <f>ROUND((400*D113+400*E113)/10000*(C113-B113),2)</f>
        <v>0</v>
      </c>
      <c r="K113" s="54">
        <f>H113-I113</f>
        <v>732.7200000000003</v>
      </c>
      <c r="L113" s="60">
        <v>6</v>
      </c>
      <c r="M113" s="60">
        <v>320</v>
      </c>
      <c r="N113" s="59">
        <f>L113*100</f>
        <v>600</v>
      </c>
      <c r="O113" s="59">
        <f>N113-M113</f>
        <v>280</v>
      </c>
      <c r="P113" s="43">
        <f>ROUND(O113*750/10000,2)</f>
        <v>21</v>
      </c>
      <c r="Q113" s="43">
        <f>ROUND(P113*C113,2)</f>
        <v>16.8</v>
      </c>
      <c r="R113" s="69">
        <f>P113-Q113</f>
        <v>4.199999999999999</v>
      </c>
      <c r="S113" s="60">
        <v>5</v>
      </c>
      <c r="T113" s="60">
        <v>703</v>
      </c>
      <c r="U113" s="70">
        <f>S113*200</f>
        <v>1000</v>
      </c>
      <c r="V113" s="69">
        <f>U113-T113</f>
        <v>297</v>
      </c>
      <c r="W113" s="71">
        <f>ROUND(V113*750/10000,2)</f>
        <v>22.28</v>
      </c>
      <c r="X113" s="71">
        <f>ROUND(W113*C113,2)</f>
        <v>17.82</v>
      </c>
      <c r="Y113" s="74">
        <f>W113-X113</f>
        <v>4.460000000000001</v>
      </c>
      <c r="Z113" s="60">
        <v>11</v>
      </c>
      <c r="AA113" s="60">
        <v>1266</v>
      </c>
      <c r="AB113" s="59">
        <f>Z113*300</f>
        <v>3300</v>
      </c>
      <c r="AC113" s="59">
        <f>AB113-AA113</f>
        <v>2034</v>
      </c>
      <c r="AD113" s="71">
        <f>ROUND(AC113*950/10000,2)</f>
        <v>193.23</v>
      </c>
      <c r="AE113" s="71">
        <f>ROUND(AD113*C113,2)</f>
        <v>154.58</v>
      </c>
      <c r="AF113" s="74">
        <f>AD113-AE113</f>
        <v>38.64999999999998</v>
      </c>
      <c r="AG113" s="107">
        <v>601</v>
      </c>
      <c r="AH113" s="74">
        <f>ROUND(AG113*400/10000,2)</f>
        <v>24.04</v>
      </c>
      <c r="AI113" s="74">
        <f>ROUND(AH113*B113,2)</f>
        <v>19.23</v>
      </c>
      <c r="AJ113" s="74">
        <f>AH113-AI113</f>
        <v>4.809999999999999</v>
      </c>
      <c r="AK113" s="88">
        <f>H113+P113+AH113+W113+AD113</f>
        <v>3924.1400000000003</v>
      </c>
      <c r="AL113" s="69">
        <f>Q113+AI113+I113+X113+AE113</f>
        <v>3139.3</v>
      </c>
      <c r="AM113" s="88">
        <f>K113+R113+AJ113+Y113+AF113</f>
        <v>784.8400000000003</v>
      </c>
      <c r="AN113" s="59">
        <v>2834</v>
      </c>
      <c r="AO113" s="59">
        <v>2317</v>
      </c>
      <c r="AP113" s="75">
        <f t="shared" si="187"/>
        <v>305.3000000000002</v>
      </c>
      <c r="AQ113" s="95">
        <v>76</v>
      </c>
    </row>
  </sheetData>
  <sheetProtection/>
  <autoFilter ref="A1:AQ113"/>
  <mergeCells count="13">
    <mergeCell ref="A2:AP2"/>
    <mergeCell ref="AN3:AQ3"/>
    <mergeCell ref="F4:K4"/>
    <mergeCell ref="L4:R4"/>
    <mergeCell ref="S4:Y4"/>
    <mergeCell ref="Z4:AF4"/>
    <mergeCell ref="AG4:AJ4"/>
    <mergeCell ref="AN4:AO4"/>
    <mergeCell ref="AP4:AQ4"/>
    <mergeCell ref="A4:A5"/>
    <mergeCell ref="B4:B5"/>
    <mergeCell ref="C4:C5"/>
    <mergeCell ref="AL4:AL5"/>
  </mergeCells>
  <printOptions horizontalCentered="1"/>
  <pageMargins left="0" right="0" top="0.39" bottom="0.31" header="0" footer="0"/>
  <pageSetup fitToHeight="2" horizontalDpi="600" verticalDpi="600" orientation="landscape" paperSize="9" scale="79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4:D6"/>
  <sheetViews>
    <sheetView workbookViewId="0" topLeftCell="A1">
      <selection activeCell="C4" sqref="C4:D6"/>
    </sheetView>
  </sheetViews>
  <sheetFormatPr defaultColWidth="9.00390625" defaultRowHeight="14.25"/>
  <sheetData>
    <row r="4" ht="14.25">
      <c r="C4" s="1">
        <v>227679.63</v>
      </c>
    </row>
    <row r="5" ht="14.25">
      <c r="C5" s="2">
        <v>8214.48</v>
      </c>
    </row>
    <row r="6" spans="3:4" ht="14.25">
      <c r="C6">
        <v>14782</v>
      </c>
      <c r="D6">
        <v>4188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2021-04-20T06:54:23Z</cp:lastPrinted>
  <dcterms:created xsi:type="dcterms:W3CDTF">1996-12-17T01:32:42Z</dcterms:created>
  <dcterms:modified xsi:type="dcterms:W3CDTF">2021-05-31T07:51:17Z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  <property fmtid="{D5CDD505-2E9C-101B-9397-08002B2CF9AE}" pid="4" name="KSOReadingLayo">
    <vt:bool>false</vt:bool>
  </property>
</Properties>
</file>