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04" windowHeight="7835" activeTab="0"/>
  </bookViews>
  <sheets>
    <sheet name="附件1" sheetId="1" r:id="rId1"/>
  </sheets>
  <definedNames>
    <definedName name="_xlnm.Print_Titles" localSheetId="0">'附件1'!$3:$5</definedName>
    <definedName name="_xlnm._FilterDatabase" localSheetId="0" hidden="1">'附件1'!$A$1:$S$314</definedName>
  </definedNames>
  <calcPr fullCalcOnLoad="1"/>
  <oleSize ref="A1:S314"/>
</workbook>
</file>

<file path=xl/comments1.xml><?xml version="1.0" encoding="utf-8"?>
<comments xmlns="http://schemas.openxmlformats.org/spreadsheetml/2006/main">
  <authors>
    <author>lenovo</author>
  </authors>
  <commentList>
    <comment ref="E183" authorId="0">
      <text>
        <r>
          <rPr>
            <b/>
            <sz val="9"/>
            <rFont val="宋体"/>
            <family val="0"/>
          </rPr>
          <t>lenovo:</t>
        </r>
        <r>
          <rPr>
            <sz val="9"/>
            <rFont val="宋体"/>
            <family val="0"/>
          </rPr>
          <t xml:space="preserve">
根据县发改局要求，投资额少于200万元以下的项目不需立项报批，云霄下河第二幼儿园改扩建项目规划投入建设资金180万元，可以不立项</t>
        </r>
      </text>
    </comment>
  </commentList>
</comments>
</file>

<file path=xl/sharedStrings.xml><?xml version="1.0" encoding="utf-8"?>
<sst xmlns="http://schemas.openxmlformats.org/spreadsheetml/2006/main" count="1180" uniqueCount="692">
  <si>
    <t>附件1</t>
  </si>
  <si>
    <t>2021年公办幼儿园建设项目补助资金批复表</t>
  </si>
  <si>
    <t>重要性
序号</t>
  </si>
  <si>
    <t>项目所在地</t>
  </si>
  <si>
    <t>拟建设幼儿园名称</t>
  </si>
  <si>
    <t>建设性质</t>
  </si>
  <si>
    <t>立项批复文号</t>
  </si>
  <si>
    <t>建设内容</t>
  </si>
  <si>
    <t>项目建设与投资规模</t>
  </si>
  <si>
    <t>项目建设资金来源（万元）</t>
  </si>
  <si>
    <t>闽财教指[2020]102号提前下达</t>
  </si>
  <si>
    <t>闽发改投资安排</t>
  </si>
  <si>
    <t>本次追加减</t>
  </si>
  <si>
    <t>本次实际下达</t>
  </si>
  <si>
    <t>总投资
（万元）</t>
  </si>
  <si>
    <t>项目
建筑面积
（㎡）</t>
  </si>
  <si>
    <t>计划设立(新增）幼儿园
班数（个）</t>
  </si>
  <si>
    <t>新增
学位数
（个）</t>
  </si>
  <si>
    <t>省级及以上安排</t>
  </si>
  <si>
    <t>省发改安排</t>
  </si>
  <si>
    <t>省财政安排</t>
  </si>
  <si>
    <t>本次追减金额（万元）</t>
  </si>
  <si>
    <t>本次追加金额（万元）</t>
  </si>
  <si>
    <t>总补助资金</t>
  </si>
  <si>
    <t>其中奖补资金（万元）</t>
  </si>
  <si>
    <t>福建省合计</t>
  </si>
  <si>
    <t>福州市合计</t>
  </si>
  <si>
    <t>（一）</t>
  </si>
  <si>
    <t>鼓楼区</t>
  </si>
  <si>
    <t>无项目</t>
  </si>
  <si>
    <t>（二）</t>
  </si>
  <si>
    <t>台江区</t>
  </si>
  <si>
    <t>苍霞街道</t>
  </si>
  <si>
    <t>坊巷幼儿园</t>
  </si>
  <si>
    <t>配建</t>
  </si>
  <si>
    <t>闽发改备[2016]A02016号</t>
  </si>
  <si>
    <t>教学楼、办公楼、户外场地及附属设施</t>
  </si>
  <si>
    <t>（三）</t>
  </si>
  <si>
    <t>仓山区</t>
  </si>
  <si>
    <t>城门镇</t>
  </si>
  <si>
    <t>福州湾小区配套园</t>
  </si>
  <si>
    <t>仓发改[2013]
15号</t>
  </si>
  <si>
    <t>教学楼及户外场地</t>
  </si>
  <si>
    <t>福州院子B区配套园</t>
  </si>
  <si>
    <t>闽发改备[2017]A03018号</t>
  </si>
  <si>
    <t>临江街道</t>
  </si>
  <si>
    <t>朝阳一品小区配套园</t>
  </si>
  <si>
    <t>闽发改备[2017]A03023号</t>
  </si>
  <si>
    <t>建新镇</t>
  </si>
  <si>
    <t>国投花溪幼儿园</t>
  </si>
  <si>
    <t>闽发改备[2017]A03007号</t>
  </si>
  <si>
    <t>霞镜新城小区配套园</t>
  </si>
  <si>
    <t>闽发改备[2017]A03040号</t>
  </si>
  <si>
    <t>国投朝阳幼儿园</t>
  </si>
  <si>
    <t>闽发改备[2012]A00036号</t>
  </si>
  <si>
    <t>螺洲镇</t>
  </si>
  <si>
    <t>国投龙江幼儿园</t>
  </si>
  <si>
    <t>闽发改备[2013]A00011号</t>
  </si>
  <si>
    <t>（四）</t>
  </si>
  <si>
    <t>马尾区</t>
  </si>
  <si>
    <t>马尾镇</t>
  </si>
  <si>
    <t>福州经济技术开发区幼儿园君山分园</t>
  </si>
  <si>
    <t>闽发改备[2017]A05027号</t>
  </si>
  <si>
    <t>保教综合楼、室外场地及附属设施</t>
  </si>
  <si>
    <t>（五）</t>
  </si>
  <si>
    <t>晋安区</t>
  </si>
  <si>
    <t>新店镇</t>
  </si>
  <si>
    <t>奇山新苑配套幼儿园</t>
  </si>
  <si>
    <t>扶持</t>
  </si>
  <si>
    <t>闽发改备[2011]A00047号</t>
  </si>
  <si>
    <t>康桥新苑配套幼儿园</t>
  </si>
  <si>
    <t>榕晋计基[2005]05号</t>
  </si>
  <si>
    <t>教学楼、办公楼、户外场地及附属设施装修改造</t>
  </si>
  <si>
    <t>战峰雅苑配套幼儿园</t>
  </si>
  <si>
    <t>闽发改备[2011]A00006号</t>
  </si>
  <si>
    <t>鼓山镇</t>
  </si>
  <si>
    <t>远东丽景配套幼儿园</t>
  </si>
  <si>
    <t>闽发改备[2011]A00032号</t>
  </si>
  <si>
    <t>金辉优步大道配套幼儿园</t>
  </si>
  <si>
    <t>闽发改备[2015]A04024号</t>
  </si>
  <si>
    <t>（六）</t>
  </si>
  <si>
    <t>闽侯县</t>
  </si>
  <si>
    <t>上街镇</t>
  </si>
  <si>
    <t>上街第二中心幼儿园</t>
  </si>
  <si>
    <t>新建</t>
  </si>
  <si>
    <t>侯发改审批[2020]54号</t>
  </si>
  <si>
    <t>新建教学楼及附属工程</t>
  </si>
  <si>
    <t>荆溪镇</t>
  </si>
  <si>
    <t>荆溪第二中心幼儿园新园</t>
  </si>
  <si>
    <t>扩建</t>
  </si>
  <si>
    <t>侯发改审批[2019]89号</t>
  </si>
  <si>
    <t>（七）</t>
  </si>
  <si>
    <t>连江县</t>
  </si>
  <si>
    <t>凤城镇</t>
  </si>
  <si>
    <t>恒宇观湖花园幼儿园</t>
  </si>
  <si>
    <t xml:space="preserve">闽发改备[2018]A12003 </t>
  </si>
  <si>
    <t>校舍及室外场地装修及设备购置</t>
  </si>
  <si>
    <t>连江敖江中心幼儿园</t>
  </si>
  <si>
    <t>改建</t>
  </si>
  <si>
    <t>无需立项</t>
  </si>
  <si>
    <t>改建教学楼及附属设施</t>
  </si>
  <si>
    <t>连江江南中心幼儿园</t>
  </si>
  <si>
    <t>（八）</t>
  </si>
  <si>
    <t>罗源县</t>
  </si>
  <si>
    <t>凤山镇</t>
  </si>
  <si>
    <t>罗源县实验幼儿园（岐阳园区）</t>
  </si>
  <si>
    <t>罗发改投资[2021]3号</t>
  </si>
  <si>
    <t>（九）</t>
  </si>
  <si>
    <t>闽清县</t>
  </si>
  <si>
    <t>梅溪镇</t>
  </si>
  <si>
    <t>闽清县梅溪镇中心幼儿园</t>
  </si>
  <si>
    <t>梅发改审批[2020]31号</t>
  </si>
  <si>
    <t>新建教学综合楼及附属设施配套工程</t>
  </si>
  <si>
    <t>三溪乡</t>
  </si>
  <si>
    <t>闽清县三溪乡中心幼儿园</t>
  </si>
  <si>
    <t>梅发改审批[2020]34号</t>
  </si>
  <si>
    <t>（十）</t>
  </si>
  <si>
    <t>福清市</t>
  </si>
  <si>
    <t>福清市阳下街道</t>
  </si>
  <si>
    <t>福清市市直幼儿园分园</t>
  </si>
  <si>
    <t>融发改审批(2018)40号</t>
  </si>
  <si>
    <t>教学综合楼</t>
  </si>
  <si>
    <t>福清市龙田镇</t>
  </si>
  <si>
    <t>福清市龙田中心幼儿园第二园区</t>
  </si>
  <si>
    <t>融发改审批[2021]93号</t>
  </si>
  <si>
    <t>福清市龙山街道</t>
  </si>
  <si>
    <t>福清市城关幼儿园瑞亭园区</t>
  </si>
  <si>
    <t>融发改审批[2017]199号</t>
  </si>
  <si>
    <t>教学综合楼及附属配套设施</t>
  </si>
  <si>
    <t>福清市宏路街道</t>
  </si>
  <si>
    <t>福清市宏路周尧小学附属幼儿园</t>
  </si>
  <si>
    <t>融发改审批[2021]94号</t>
  </si>
  <si>
    <t>福清市江镜镇</t>
  </si>
  <si>
    <t>福清市江镜中心幼儿园</t>
  </si>
  <si>
    <t>融发改审批[2021]95号</t>
  </si>
  <si>
    <t>福清市沙埔镇</t>
  </si>
  <si>
    <t>福清市六一中心幼儿园（沙埔分园）</t>
  </si>
  <si>
    <t>融发改审批[2021]96号</t>
  </si>
  <si>
    <t>音西街道</t>
  </si>
  <si>
    <t>融创福清壹号配建幼儿园</t>
  </si>
  <si>
    <t>闽发改外备[2019]
A060031号</t>
  </si>
  <si>
    <t>设备购置</t>
  </si>
  <si>
    <t>龙山街道</t>
  </si>
  <si>
    <t>悦龙江小区配建幼儿园</t>
  </si>
  <si>
    <t>闽发改备[2018]
A06148号</t>
  </si>
  <si>
    <t>（十一）</t>
  </si>
  <si>
    <t>永泰县</t>
  </si>
  <si>
    <t>（十二）</t>
  </si>
  <si>
    <t>长乐区</t>
  </si>
  <si>
    <t>玉田镇</t>
  </si>
  <si>
    <t>玉田中心幼儿园</t>
  </si>
  <si>
    <t>长发改基[2019]297号</t>
  </si>
  <si>
    <t>新建教学综合楼及附属工程</t>
  </si>
  <si>
    <t>（十三）</t>
  </si>
  <si>
    <t>福州高新区</t>
  </si>
  <si>
    <t>南屿镇</t>
  </si>
  <si>
    <t>阳光城翡丽湾配套幼儿园</t>
  </si>
  <si>
    <t>闽发改备[2009]
A08036号</t>
  </si>
  <si>
    <t>教学楼、户外场地及附属设施等</t>
  </si>
  <si>
    <t>翔龙花园安置房配套幼儿园</t>
  </si>
  <si>
    <t>闽发改备[2020]
A140091号</t>
  </si>
  <si>
    <t>教学综合楼及附属设施配套工程</t>
  </si>
  <si>
    <t>莆田市合计</t>
  </si>
  <si>
    <t>城厢区</t>
  </si>
  <si>
    <t>灵川镇</t>
  </si>
  <si>
    <t>城厢区灵川中心幼儿园</t>
  </si>
  <si>
    <t>莆城发改[2021]2号</t>
  </si>
  <si>
    <t>新建教学综合楼</t>
  </si>
  <si>
    <t>霞林街道</t>
  </si>
  <si>
    <t>正荣玖玺小区幼儿园</t>
  </si>
  <si>
    <t>闽发改备[2019]
B030057号</t>
  </si>
  <si>
    <t>配套附属及设备采购</t>
  </si>
  <si>
    <t>龙桥街道</t>
  </si>
  <si>
    <t>融侨碧桂园小区幼儿园</t>
  </si>
  <si>
    <t>闽发改备[2018]
B03009号</t>
  </si>
  <si>
    <t>联发君临兰溪小区幼儿园</t>
  </si>
  <si>
    <t>闽发改备[2019]
B030004号</t>
  </si>
  <si>
    <t>凤凰山街道</t>
  </si>
  <si>
    <t>城厢区第一实验幼儿园</t>
  </si>
  <si>
    <t>莆城发改[2020]195号</t>
  </si>
  <si>
    <t>新建综合楼及配套附属设施</t>
  </si>
  <si>
    <t>涵江区</t>
  </si>
  <si>
    <t>涵西街道</t>
  </si>
  <si>
    <t>涵江区实验幼儿园尚书分园</t>
  </si>
  <si>
    <t>涵发改[2018]
19号</t>
  </si>
  <si>
    <t>江口镇</t>
  </si>
  <si>
    <t>涵江区石庭第二中心幼儿园</t>
  </si>
  <si>
    <t>涵发改[2017]
9号</t>
  </si>
  <si>
    <t>白塘镇</t>
  </si>
  <si>
    <t>涵江区保利天镜幼儿园</t>
  </si>
  <si>
    <t>涵发改[2016]249号</t>
  </si>
  <si>
    <t>教学楼改造及设备购置</t>
  </si>
  <si>
    <t>涵江区白棠云麓幼儿园</t>
  </si>
  <si>
    <t>涵发改[2017]194号</t>
  </si>
  <si>
    <t>涵江区融创溪郡幼儿园</t>
  </si>
  <si>
    <t xml:space="preserve"> 闽发改[2018]
B040045号</t>
  </si>
  <si>
    <t>荔城区</t>
  </si>
  <si>
    <t>拱辰街道</t>
  </si>
  <si>
    <t>荔城区第一实验小学东园校区附属幼儿园</t>
  </si>
  <si>
    <t>荔发改[2020]
58号</t>
  </si>
  <si>
    <t>中山中学荔浦校区附属幼儿园</t>
  </si>
  <si>
    <t>荔发改[2020]
94号</t>
  </si>
  <si>
    <t>镇海街道</t>
  </si>
  <si>
    <t>荔城区第三实验小学附属幼儿园</t>
  </si>
  <si>
    <t>荔发改[2020]
97号</t>
  </si>
  <si>
    <t>黄石镇</t>
  </si>
  <si>
    <t>黄石海滨小学附设幼儿园</t>
  </si>
  <si>
    <t>荔发改[2020]
89号</t>
  </si>
  <si>
    <t>秀屿区</t>
  </si>
  <si>
    <t>东峤镇</t>
  </si>
  <si>
    <t>东峤许厝幼儿园</t>
  </si>
  <si>
    <t>莆秀发改审[2021]1号</t>
  </si>
  <si>
    <t>建设教学楼附属设施</t>
  </si>
  <si>
    <t>笏石镇</t>
  </si>
  <si>
    <t>市儿童乐园秀屿分园</t>
  </si>
  <si>
    <t>闽发改备[2018]
B050082号</t>
  </si>
  <si>
    <t>食堂改造及设备购置</t>
  </si>
  <si>
    <t>湄洲岛</t>
  </si>
  <si>
    <t>湄洲岛妈祖幼儿园第一分园</t>
  </si>
  <si>
    <t>湄管计统[2020]11号</t>
  </si>
  <si>
    <t>改造教学楼及附属工程和设备购置</t>
  </si>
  <si>
    <t>湄洲湾北岸管委会</t>
  </si>
  <si>
    <t>山亭镇</t>
  </si>
  <si>
    <t>西埔幼儿园</t>
  </si>
  <si>
    <t>莆湄北发改[2020]115号</t>
  </si>
  <si>
    <t>新建综合楼</t>
  </si>
  <si>
    <t>仙游县</t>
  </si>
  <si>
    <t>鲤南镇</t>
  </si>
  <si>
    <t>兰溪第二幼儿园</t>
  </si>
  <si>
    <t>仙发改网审[2021]6号</t>
  </si>
  <si>
    <t>教学楼及配套</t>
  </si>
  <si>
    <t>枫亭镇</t>
  </si>
  <si>
    <t>枫亭中心幼儿园南校区</t>
  </si>
  <si>
    <t>仙发改网审[2021]7号</t>
  </si>
  <si>
    <t>鲤城街道</t>
  </si>
  <si>
    <t>鲤中实验幼儿园分园</t>
  </si>
  <si>
    <t>仙发改网审[2021]8号</t>
  </si>
  <si>
    <t>实验幼儿园南校区</t>
  </si>
  <si>
    <t>仙发改网审[2021]9号</t>
  </si>
  <si>
    <t>第二实验幼儿园</t>
  </si>
  <si>
    <t>仙发改网审[2021]10号</t>
  </si>
  <si>
    <t>大济镇</t>
  </si>
  <si>
    <t>大济龙坂幼儿园</t>
  </si>
  <si>
    <t>仙发改网审〔2021〕45号</t>
  </si>
  <si>
    <t>综合楼及配套</t>
  </si>
  <si>
    <t>三明市合计</t>
  </si>
  <si>
    <t>梅列区</t>
  </si>
  <si>
    <t>列东街道</t>
  </si>
  <si>
    <t>沪明幼儿园</t>
  </si>
  <si>
    <t>梅发审[2020]
16号</t>
  </si>
  <si>
    <t>新建教学综合楼及配套附属设施</t>
  </si>
  <si>
    <t>三明市第二实验幼儿园</t>
  </si>
  <si>
    <t>明发改审批[2020]322号</t>
  </si>
  <si>
    <t>梅列区实验幼儿园</t>
  </si>
  <si>
    <t>列西街道</t>
  </si>
  <si>
    <t>三钢（集团）有限责任公司第二幼儿园</t>
  </si>
  <si>
    <t>闽发改备[2020]
G020061号</t>
  </si>
  <si>
    <t>三元区</t>
  </si>
  <si>
    <t>明溪县</t>
  </si>
  <si>
    <t>雪峰镇</t>
  </si>
  <si>
    <t>明溪县实验幼儿园分园</t>
  </si>
  <si>
    <t>明发改审[2021]2号</t>
  </si>
  <si>
    <t>城关乡</t>
  </si>
  <si>
    <t>明溪县第三幼儿园</t>
  </si>
  <si>
    <t>明发改审[2020]43号</t>
  </si>
  <si>
    <t>清流县</t>
  </si>
  <si>
    <t>嵩口镇</t>
  </si>
  <si>
    <t>嵩口第二幼儿园</t>
  </si>
  <si>
    <t>清发改[2020]
88号</t>
  </si>
  <si>
    <t>龙津镇</t>
  </si>
  <si>
    <t>桥下幼儿园</t>
  </si>
  <si>
    <t>清发改[2020]107号</t>
  </si>
  <si>
    <t>凤凰城幼儿园</t>
  </si>
  <si>
    <t xml:space="preserve"> 闽发改[2012]
G04005号</t>
  </si>
  <si>
    <t>宁化县</t>
  </si>
  <si>
    <t>大田县</t>
  </si>
  <si>
    <t>大田县均溪镇</t>
  </si>
  <si>
    <t>均溪中心幼儿园</t>
  </si>
  <si>
    <t>田发改审批[2021]5号</t>
  </si>
  <si>
    <t>城南幼儿园</t>
  </si>
  <si>
    <t>新建教学楼及配套附属设施</t>
  </si>
  <si>
    <t>第二实验幼儿园分园</t>
  </si>
  <si>
    <t>尤溪县</t>
  </si>
  <si>
    <t>城关镇</t>
  </si>
  <si>
    <t>东城第二中心幼儿园</t>
  </si>
  <si>
    <t>尤发改基[2020]18号</t>
  </si>
  <si>
    <t>新阳镇</t>
  </si>
  <si>
    <t>翔龙幼儿园</t>
  </si>
  <si>
    <t>尤发改基[2020]95号</t>
  </si>
  <si>
    <t>溪尾乡大宁村</t>
  </si>
  <si>
    <t>大宁幼儿园</t>
  </si>
  <si>
    <t>新建教学综合楼、户外场地及配套附属设施</t>
  </si>
  <si>
    <t>沙县区</t>
  </si>
  <si>
    <t>泰宁县</t>
  </si>
  <si>
    <t>将乐县</t>
  </si>
  <si>
    <t>建宁县</t>
  </si>
  <si>
    <t>建宁县濉溪镇</t>
  </si>
  <si>
    <t>建宁县城关幼儿园</t>
  </si>
  <si>
    <t>建发改投资[2020]163号</t>
  </si>
  <si>
    <t>永安市</t>
  </si>
  <si>
    <t>永安市燕南街道</t>
  </si>
  <si>
    <t>中央佳园幼儿园</t>
  </si>
  <si>
    <t>永发综[2020]238号</t>
  </si>
  <si>
    <t>泉州市合计</t>
  </si>
  <si>
    <t>鲤城区</t>
  </si>
  <si>
    <t>浮桥街道</t>
  </si>
  <si>
    <t>第六实验幼儿园延陵分园</t>
  </si>
  <si>
    <t>改建教学楼、户外场地及配套附属设施</t>
  </si>
  <si>
    <t>鲤中街道</t>
  </si>
  <si>
    <t>实验幼儿园</t>
  </si>
  <si>
    <t>泉鲤发改审[2019]3号</t>
  </si>
  <si>
    <t>教学楼</t>
  </si>
  <si>
    <t>丰泽区</t>
  </si>
  <si>
    <t>洛江区</t>
  </si>
  <si>
    <t>泉港区</t>
  </si>
  <si>
    <t>山腰街道</t>
  </si>
  <si>
    <t>泉港区第二实验幼儿园学府园区</t>
  </si>
  <si>
    <t>泉港发改审[2020]27号</t>
  </si>
  <si>
    <t>新建教学综合楼及附属设施</t>
  </si>
  <si>
    <t>南埔镇</t>
  </si>
  <si>
    <t>南埔第二中心幼儿园</t>
  </si>
  <si>
    <t>泉港发改审 [2019]91号</t>
  </si>
  <si>
    <t>界山镇</t>
  </si>
  <si>
    <t>界山第二中心幼儿园狮东园区</t>
  </si>
  <si>
    <t>改建教学楼及设备购置</t>
  </si>
  <si>
    <t>惠安县</t>
  </si>
  <si>
    <t>螺阳镇</t>
  </si>
  <si>
    <t>惠安县第七实验幼儿园</t>
  </si>
  <si>
    <t>惠发改审[2020]84号</t>
  </si>
  <si>
    <t>新建教学综合楼、运动场地及附属设施等</t>
  </si>
  <si>
    <t>净峰镇</t>
  </si>
  <si>
    <t>净峰第三中心幼儿园</t>
  </si>
  <si>
    <t>惠发改审[2019]77号</t>
  </si>
  <si>
    <t>螺城镇</t>
  </si>
  <si>
    <t>惠安县第五实验幼儿园</t>
  </si>
  <si>
    <t>惠发改审[2020]76号</t>
  </si>
  <si>
    <t>螺阳第三中心幼儿园</t>
  </si>
  <si>
    <t>惠发改审[2021]8号</t>
  </si>
  <si>
    <t>改建教学综合楼、运动场地及附属设施等</t>
  </si>
  <si>
    <t>安溪县</t>
  </si>
  <si>
    <t>参内镇</t>
  </si>
  <si>
    <t>城东第二中心幼儿园（暂名）</t>
  </si>
  <si>
    <t>新建教学楼及附属配套设施</t>
  </si>
  <si>
    <t>凤山幼儿园（暂名）</t>
  </si>
  <si>
    <t>安发改审[2020]96号</t>
  </si>
  <si>
    <t>培文丽馨实验幼儿园  分园</t>
  </si>
  <si>
    <t>参内镇中心幼儿园   （一期）</t>
  </si>
  <si>
    <t>安发改审[2019]45号</t>
  </si>
  <si>
    <t>大唐国韵春天幼儿园（暂名）</t>
  </si>
  <si>
    <t>闽发改备 [2019]
C090284号</t>
  </si>
  <si>
    <t>改建教学楼及附属配套设施、设备采购</t>
  </si>
  <si>
    <t>永春县</t>
  </si>
  <si>
    <t>石鼓镇</t>
  </si>
  <si>
    <t>石鼓镇第三中心幼儿园</t>
  </si>
  <si>
    <t>永发改审 [2020]49号</t>
  </si>
  <si>
    <t>德化县</t>
  </si>
  <si>
    <t>龙浔镇</t>
  </si>
  <si>
    <t>实验幼儿园霞田园区</t>
  </si>
  <si>
    <t>德发改审[2020]182号</t>
  </si>
  <si>
    <t>浔中镇凤洋村</t>
  </si>
  <si>
    <t>凤洋    幼儿园</t>
  </si>
  <si>
    <t>德发改审 [2020]15号</t>
  </si>
  <si>
    <t>浔中镇城东开发区</t>
  </si>
  <si>
    <t>力标·君悦城配建设幼儿园</t>
  </si>
  <si>
    <t>闽发改备 [2019]
C110189号</t>
  </si>
  <si>
    <t>石狮市</t>
  </si>
  <si>
    <t>蚶江镇</t>
  </si>
  <si>
    <t>蚶江镇第二中心幼儿园</t>
  </si>
  <si>
    <t>狮发改审[2019]6号</t>
  </si>
  <si>
    <t>新建教学楼及配套附属设施、设备购置</t>
  </si>
  <si>
    <t>晋江市</t>
  </si>
  <si>
    <t>池店镇</t>
  </si>
  <si>
    <t>保利上城配套幼儿园</t>
  </si>
  <si>
    <t>闽发改备[2018]
C050750号</t>
  </si>
  <si>
    <t>池店龙湖嘉天下实幼二分园</t>
  </si>
  <si>
    <t>闽发改备[2018]
C050302号</t>
  </si>
  <si>
    <t>第七实验幼儿园中海锦城分园</t>
  </si>
  <si>
    <t>闽发改备[2018]
C050215号</t>
  </si>
  <si>
    <t>新塘街道</t>
  </si>
  <si>
    <t>世茂云城配套幼儿园</t>
  </si>
  <si>
    <t>闽发改备[2018]
C050408号</t>
  </si>
  <si>
    <t>晋江-力高君逸花园配套幼儿园</t>
  </si>
  <si>
    <t>闽发改备[2018]
C050023号</t>
  </si>
  <si>
    <t>龙湖镇</t>
  </si>
  <si>
    <t>御龙湾配套幼儿园</t>
  </si>
  <si>
    <t>金井镇</t>
  </si>
  <si>
    <t>骏昇华庭配套幼儿园</t>
  </si>
  <si>
    <t>闽发改备[2018]
C050055号</t>
  </si>
  <si>
    <t>灵源街道</t>
  </si>
  <si>
    <t>阳光城配套幼儿园</t>
  </si>
  <si>
    <t>闽发改备[2018]
C050964号</t>
  </si>
  <si>
    <t>南安市</t>
  </si>
  <si>
    <t>洪梅镇霞峰村</t>
  </si>
  <si>
    <t>洪梅中心幼儿园霞峰分园</t>
  </si>
  <si>
    <t>南发改投[2021]13号</t>
  </si>
  <si>
    <t>美林街道溪州村</t>
  </si>
  <si>
    <t>美林溪州幼儿园</t>
  </si>
  <si>
    <t>南发改投[2021]18号</t>
  </si>
  <si>
    <t>柳城街道金街社区</t>
  </si>
  <si>
    <t>南安市第二幼儿园分园</t>
  </si>
  <si>
    <t>南发改投[2020]236号</t>
  </si>
  <si>
    <t>省新镇省东村</t>
  </si>
  <si>
    <t>省新第一中心幼儿园</t>
  </si>
  <si>
    <t>南发改投[2014]5号</t>
  </si>
  <si>
    <t>洪濑镇溪霞村</t>
  </si>
  <si>
    <t>宏翔龙阁湾幼儿园</t>
  </si>
  <si>
    <t>闽发改备[2018]
C060454号</t>
  </si>
  <si>
    <t>泉州台商投资区</t>
  </si>
  <si>
    <t>台商投资区百崎回族乡</t>
  </si>
  <si>
    <t xml:space="preserve">区民族    幼儿园
</t>
  </si>
  <si>
    <t>泉台管经审[2021]13号</t>
  </si>
  <si>
    <t>新建教学楼、户外场地及配套附属设施</t>
  </si>
  <si>
    <t>漳州市合计</t>
  </si>
  <si>
    <t>芗城区</t>
  </si>
  <si>
    <t>芝山镇</t>
  </si>
  <si>
    <t>上坂幼儿园</t>
  </si>
  <si>
    <t>漳发改审[2017]91号</t>
  </si>
  <si>
    <t>康山幼儿园</t>
  </si>
  <si>
    <t>漳发改审[2017]96号</t>
  </si>
  <si>
    <t>林内幼儿园</t>
  </si>
  <si>
    <t>漳发改审[2017]89号</t>
  </si>
  <si>
    <t>龙文区</t>
  </si>
  <si>
    <t>步文街道</t>
  </si>
  <si>
    <t>长福片区棚改01地块配套幼儿园</t>
  </si>
  <si>
    <t>漳发改审[2018]54号</t>
  </si>
  <si>
    <t>龙文区碧湖街道</t>
  </si>
  <si>
    <t>国贸天成配套幼儿园（小区配建改造）</t>
  </si>
  <si>
    <t>闽发改备[2018]E02028号</t>
  </si>
  <si>
    <t>漳州开发区</t>
  </si>
  <si>
    <t>漳州开发区实验幼儿园</t>
  </si>
  <si>
    <t>漳招管经字[2017]66号</t>
  </si>
  <si>
    <t>云霄县</t>
  </si>
  <si>
    <t>云霄县云陵镇</t>
  </si>
  <si>
    <t>云霄县云陵王府幼儿园</t>
  </si>
  <si>
    <t>云发改审[2020]124号</t>
  </si>
  <si>
    <t>云霄下河乡</t>
  </si>
  <si>
    <t>云霄下河第二幼儿园</t>
  </si>
  <si>
    <t>教学楼及附属进行改造施工</t>
  </si>
  <si>
    <t>漳浦县</t>
  </si>
  <si>
    <t>漳浦县佛昙镇</t>
  </si>
  <si>
    <t>漳浦县鉴湖小学附属幼儿园</t>
  </si>
  <si>
    <t>浦发改审[2021]1号</t>
  </si>
  <si>
    <t>漳浦县大南坂镇</t>
  </si>
  <si>
    <t>新民幼儿园</t>
  </si>
  <si>
    <t>诏安县</t>
  </si>
  <si>
    <t>长泰区</t>
  </si>
  <si>
    <t>长泰区岩溪镇</t>
  </si>
  <si>
    <t>长泰县岩溪镇第二中心幼儿园</t>
  </si>
  <si>
    <t>泰发改批[2020]87号</t>
  </si>
  <si>
    <t>长泰区马洋溪旅游区</t>
  </si>
  <si>
    <t>长泰县马洋溪中心幼儿园</t>
  </si>
  <si>
    <t>泰发改批[2020]108号</t>
  </si>
  <si>
    <t>东山县</t>
  </si>
  <si>
    <t>南靖县</t>
  </si>
  <si>
    <t>靖城镇</t>
  </si>
  <si>
    <t>南靖县靖城尚寨幼儿园</t>
  </si>
  <si>
    <t>靖发改审[2020]45号</t>
  </si>
  <si>
    <t>山城镇</t>
  </si>
  <si>
    <t>南靖县山城中心幼儿园新教学园区</t>
  </si>
  <si>
    <t>靖发改审[2019]76号</t>
  </si>
  <si>
    <t>南靖县第三实验幼儿园新教学园区</t>
  </si>
  <si>
    <t>靖发改审[2019]75号</t>
  </si>
  <si>
    <t>其中：漳州高新区</t>
  </si>
  <si>
    <t>廍前幼儿园</t>
  </si>
  <si>
    <t>漳高经审[2017]18号</t>
  </si>
  <si>
    <t>新建教学楼及附属设施</t>
  </si>
  <si>
    <t>平和县</t>
  </si>
  <si>
    <t>国强乡</t>
  </si>
  <si>
    <t>平和县国强乡新建幼儿园</t>
  </si>
  <si>
    <t>平发改审
[2020]46号</t>
  </si>
  <si>
    <t>华安县</t>
  </si>
  <si>
    <t>华丰镇</t>
  </si>
  <si>
    <t>华安县第二实验幼儿园</t>
  </si>
  <si>
    <t>华发改审[2020]50号</t>
  </si>
  <si>
    <t>常山开发区</t>
  </si>
  <si>
    <t>龙海区</t>
  </si>
  <si>
    <t>龙海区港尾镇</t>
  </si>
  <si>
    <t>港尾镇第二中心幼儿园</t>
  </si>
  <si>
    <t>龙发改[2019]161号</t>
  </si>
  <si>
    <t>九湖镇第二中心幼儿园</t>
  </si>
  <si>
    <t>漳高审立[2020]52号</t>
  </si>
  <si>
    <t>中部组团幼儿园</t>
  </si>
  <si>
    <t>闽发改备[2018]
E150041号</t>
  </si>
  <si>
    <t>（十四）</t>
  </si>
  <si>
    <t>漳州台商投资区</t>
  </si>
  <si>
    <t>南平市合计</t>
  </si>
  <si>
    <t>延平区</t>
  </si>
  <si>
    <t>茫荡镇</t>
  </si>
  <si>
    <t>延平区茫荡中心幼儿园</t>
  </si>
  <si>
    <t>延发改[2020]151号</t>
  </si>
  <si>
    <t>来舟镇</t>
  </si>
  <si>
    <t>延平区来舟中心幼儿园</t>
  </si>
  <si>
    <t>延发改[2020]137号</t>
  </si>
  <si>
    <t>南平市延平区黄墩街道办事处</t>
  </si>
  <si>
    <t>南平市延平区黄墩幼儿园</t>
  </si>
  <si>
    <t>教学楼改扩建</t>
  </si>
  <si>
    <t>南平市延平区水东街道办事处</t>
  </si>
  <si>
    <t>南平市水东学校附属幼儿园</t>
  </si>
  <si>
    <t>延平区正荣小学附属幼儿园</t>
  </si>
  <si>
    <t>顺昌县</t>
  </si>
  <si>
    <t>双溪街道</t>
  </si>
  <si>
    <t>顺昌县实验幼儿园</t>
  </si>
  <si>
    <t>顺发改审批[2020]242号</t>
  </si>
  <si>
    <t>教学综合楼改扩建</t>
  </si>
  <si>
    <t>顺昌县富力帝景小区幼儿园</t>
  </si>
  <si>
    <t>闽发改备[2018]H06021号</t>
  </si>
  <si>
    <t>浦城县</t>
  </si>
  <si>
    <t>光泽县</t>
  </si>
  <si>
    <t>松溪县</t>
  </si>
  <si>
    <t>渭田镇</t>
  </si>
  <si>
    <t>松溪县渭田中心幼儿园分园</t>
  </si>
  <si>
    <t>教学综合楼维修加固</t>
  </si>
  <si>
    <t>茶平乡下岭村</t>
  </si>
  <si>
    <t>松溪县茶平乡下岭幼儿园</t>
  </si>
  <si>
    <t>政和县</t>
  </si>
  <si>
    <t>熊山街道（镇、乡）</t>
  </si>
  <si>
    <t>政和县北门幼儿园</t>
  </si>
  <si>
    <t>政发审[2020]
20号</t>
  </si>
  <si>
    <t>新建教学楼、综合楼、围墙及配套附属设施和设备购置</t>
  </si>
  <si>
    <t>政和县北门幼儿园附属园（为民幼儿园）</t>
  </si>
  <si>
    <t>邵武市</t>
  </si>
  <si>
    <t>通泰街道</t>
  </si>
  <si>
    <t>邵武市实验幼儿园第三分园</t>
  </si>
  <si>
    <t>邵发改投资[2020]8号</t>
  </si>
  <si>
    <t>新建教学楼、综合楼及配套附属设施和设备购置</t>
  </si>
  <si>
    <t>武夷山市</t>
  </si>
  <si>
    <t>武夷街道</t>
  </si>
  <si>
    <t>武夷山市度假区幼儿园（教学综合楼）</t>
  </si>
  <si>
    <t>武发改审批[2020]299号</t>
  </si>
  <si>
    <t>建瓯市</t>
  </si>
  <si>
    <t>建阳区</t>
  </si>
  <si>
    <t>童游街道</t>
  </si>
  <si>
    <t>建阳区实验幼儿园双龙校区（一）分园</t>
  </si>
  <si>
    <t>潭发科批[2020]125号</t>
  </si>
  <si>
    <t>建阳区实验幼儿园双龙校区（二）分园</t>
  </si>
  <si>
    <t>潭发科批[2020]158号</t>
  </si>
  <si>
    <t>潭城街道</t>
  </si>
  <si>
    <t>建阳区绿欧幼儿园</t>
  </si>
  <si>
    <t>闽发改备[2013]H05045号</t>
  </si>
  <si>
    <t>龙岩市合计</t>
  </si>
  <si>
    <t>新罗区</t>
  </si>
  <si>
    <t>西陂街道</t>
  </si>
  <si>
    <t>未来城幼儿园</t>
  </si>
  <si>
    <t>龙新发改审批[2020]28号</t>
  </si>
  <si>
    <t>北城街道</t>
  </si>
  <si>
    <t>北城中心幼儿园</t>
  </si>
  <si>
    <t>龙新发改审批[2020]30号</t>
  </si>
  <si>
    <t>东肖街道</t>
  </si>
  <si>
    <t>东肖中心幼儿园</t>
  </si>
  <si>
    <t>龙新发改审批[2020]31号</t>
  </si>
  <si>
    <t>适中镇中心村</t>
  </si>
  <si>
    <t>适中镇中心幼儿园危房重建</t>
  </si>
  <si>
    <t>龙新发改审批（2020）57号</t>
  </si>
  <si>
    <t>曹溪街道</t>
  </si>
  <si>
    <t>世茂德兴云玺幼儿园</t>
  </si>
  <si>
    <t>闽发改备[2018]F010270号</t>
  </si>
  <si>
    <t xml:space="preserve">建发首院幼儿园 </t>
  </si>
  <si>
    <t>闽发改备[2017]F01121号</t>
  </si>
  <si>
    <t>美伦生态城幼儿园</t>
  </si>
  <si>
    <t>闽发改备[2014]F01033号</t>
  </si>
  <si>
    <t>铁山镇</t>
  </si>
  <si>
    <t>兴想江山名筑幼儿园</t>
  </si>
  <si>
    <t>闽发改备[2012]F01062号</t>
  </si>
  <si>
    <t>碧桂园德兴时代城幼儿园</t>
  </si>
  <si>
    <t>闽发改备[2018]F010180号</t>
  </si>
  <si>
    <t>阳光城檀悦幼儿园</t>
  </si>
  <si>
    <t>闽发改备[2018]F010216号</t>
  </si>
  <si>
    <t>紫金名苑幼儿园</t>
  </si>
  <si>
    <t>龙发改审批[2012]13号</t>
  </si>
  <si>
    <t>城发领域幼儿园</t>
  </si>
  <si>
    <t>闽发改备[2017]F01124号</t>
  </si>
  <si>
    <t>长汀县</t>
  </si>
  <si>
    <t>汀州镇</t>
  </si>
  <si>
    <t>长汀县红星幼儿园</t>
  </si>
  <si>
    <t>汀发改审批[2021]4号</t>
  </si>
  <si>
    <t>长汀县腾飞实验幼儿园</t>
  </si>
  <si>
    <t>汀发改审批[2021]1号</t>
  </si>
  <si>
    <t>大同镇</t>
  </si>
  <si>
    <t>长汀县南里幼儿园</t>
  </si>
  <si>
    <t>汀发改审批[2021]3号</t>
  </si>
  <si>
    <t>长汀县实验幼儿园祥和分园</t>
  </si>
  <si>
    <t>汀发改审批[2021）2号</t>
  </si>
  <si>
    <t>永定县</t>
  </si>
  <si>
    <t>仙师稹</t>
  </si>
  <si>
    <t>仙师中心幼儿园</t>
  </si>
  <si>
    <t>永发改审[2020]85号</t>
  </si>
  <si>
    <t>新建教学综合楼及配套附属设施和设备购置</t>
  </si>
  <si>
    <t>西溪乡</t>
  </si>
  <si>
    <t>城北翡翠幼儿园</t>
  </si>
  <si>
    <t>永发改审[2021]13号</t>
  </si>
  <si>
    <t>虎岗镇</t>
  </si>
  <si>
    <t>虎岗中心幼儿园</t>
  </si>
  <si>
    <t>永发改审[2019]117号</t>
  </si>
  <si>
    <t>上杭县</t>
  </si>
  <si>
    <t>客家新天地幼儿园</t>
  </si>
  <si>
    <t>杭发改审[2020]99号</t>
  </si>
  <si>
    <t>城西幼儿园</t>
  </si>
  <si>
    <t>教学楼维修加固及设备购置</t>
  </si>
  <si>
    <t>城东幼儿园</t>
  </si>
  <si>
    <t>溪口中心幼儿园扩容工程</t>
  </si>
  <si>
    <t>杭发改审[2020]10号</t>
  </si>
  <si>
    <t>武平县</t>
  </si>
  <si>
    <t>下坝乡</t>
  </si>
  <si>
    <t>下坝中心幼儿园</t>
  </si>
  <si>
    <t>武发改审字[2020]187号</t>
  </si>
  <si>
    <t>新建教学楼、围墙及配套附属设施和设备购置</t>
  </si>
  <si>
    <t>永平镇</t>
  </si>
  <si>
    <t>永平幼儿园</t>
  </si>
  <si>
    <t>大禾镇</t>
  </si>
  <si>
    <t>大禾中心幼儿园</t>
  </si>
  <si>
    <t>岩前镇</t>
  </si>
  <si>
    <t>岩前中心幼儿园</t>
  </si>
  <si>
    <t>平川街道</t>
  </si>
  <si>
    <t>武发改审字[2021]45号</t>
  </si>
  <si>
    <t>教学楼维修改造及大门建设</t>
  </si>
  <si>
    <t>连城县</t>
  </si>
  <si>
    <t>连城县庙前镇</t>
  </si>
  <si>
    <t>庙前镇丰图幼儿园</t>
  </si>
  <si>
    <t>连发改审批[2021]7号</t>
  </si>
  <si>
    <t>连城县北团镇</t>
  </si>
  <si>
    <t>北团镇中心幼儿园</t>
  </si>
  <si>
    <t>连发改审批[2015]47号</t>
  </si>
  <si>
    <t>扩建教学楼</t>
  </si>
  <si>
    <t>连城县莒溪镇</t>
  </si>
  <si>
    <t>莒溪镇中心幼儿园</t>
  </si>
  <si>
    <t>连发改审批[2015]48号</t>
  </si>
  <si>
    <t>扩建教学综合楼</t>
  </si>
  <si>
    <t>漳平市</t>
  </si>
  <si>
    <t>官田乡</t>
  </si>
  <si>
    <t>梅营幼儿园</t>
  </si>
  <si>
    <t>漳发改审[2020]12号</t>
  </si>
  <si>
    <t>新建教学综合楼及附属设施等</t>
  </si>
  <si>
    <t>菁城街道</t>
  </si>
  <si>
    <t>漳发改审[2020]22号</t>
  </si>
  <si>
    <t>新桥镇</t>
  </si>
  <si>
    <t>心源幼儿园</t>
  </si>
  <si>
    <t>漳发改审批[2021]9号</t>
  </si>
  <si>
    <t>宁德市合计</t>
  </si>
  <si>
    <t>蕉城区</t>
  </si>
  <si>
    <t>城南镇</t>
  </si>
  <si>
    <t>实验幼儿园二园</t>
  </si>
  <si>
    <t>教学楼改造</t>
  </si>
  <si>
    <t>东侨经济技术开发区</t>
  </si>
  <si>
    <t>东侨经济技术开发区金马北路</t>
  </si>
  <si>
    <t>东侨经济技术开发区实验幼儿园春风里分园</t>
  </si>
  <si>
    <t>东侨经发审[2020]50号</t>
  </si>
  <si>
    <t>教学楼维修及设备购置</t>
  </si>
  <si>
    <t>霞浦县</t>
  </si>
  <si>
    <t>松港街道</t>
  </si>
  <si>
    <t>霞浦东关幼儿园</t>
  </si>
  <si>
    <t>古田县</t>
  </si>
  <si>
    <t>屏南县</t>
  </si>
  <si>
    <t>寿宁县</t>
  </si>
  <si>
    <t>寿宁县斜滩镇</t>
  </si>
  <si>
    <t>斜滩第二幼儿园</t>
  </si>
  <si>
    <t>寿发改审批[2020]3号、[2021]16号</t>
  </si>
  <si>
    <t>寿宁县下党乡</t>
  </si>
  <si>
    <t>下党希望学校附属幼儿园</t>
  </si>
  <si>
    <t>寿发改审批[2021]10号</t>
  </si>
  <si>
    <t>新建教学综合楼及配套附属工程</t>
  </si>
  <si>
    <t>周宁县</t>
  </si>
  <si>
    <t>柘荣县</t>
  </si>
  <si>
    <t>福安市</t>
  </si>
  <si>
    <t>福安市下白石镇</t>
  </si>
  <si>
    <t>下白石中心幼儿园</t>
  </si>
  <si>
    <t>安发改审批[2019]4号</t>
  </si>
  <si>
    <t>新建教学综合楼、运动场地、围墙及配套附属工程</t>
  </si>
  <si>
    <t>福安市坂中乡</t>
  </si>
  <si>
    <t>第二实验幼儿园留安分园</t>
  </si>
  <si>
    <t>安发改审批[2018]21号</t>
  </si>
  <si>
    <t>福鼎市</t>
  </si>
  <si>
    <t>福鼎市桐城街道</t>
  </si>
  <si>
    <t>福鼎市桐城第三幼儿园</t>
  </si>
  <si>
    <t>鼎发改审批[2020]138号</t>
  </si>
  <si>
    <t>点头镇</t>
  </si>
  <si>
    <t>点头中心幼儿园旧园</t>
  </si>
  <si>
    <t>平潭综合实验区合计</t>
  </si>
  <si>
    <t>平潭综合实验区</t>
  </si>
  <si>
    <t>岚城乡</t>
  </si>
  <si>
    <t>平潭滨湖幼儿园</t>
  </si>
  <si>
    <t xml:space="preserve">岚综实项目审批[2020]129号
</t>
  </si>
  <si>
    <t>平潭大卫幼儿园</t>
  </si>
  <si>
    <t xml:space="preserve">岚综实项目审批[2021]19号
</t>
  </si>
  <si>
    <t>潭城镇</t>
  </si>
  <si>
    <t>平潭第二城关幼儿园</t>
  </si>
  <si>
    <t xml:space="preserve">岚综实项目审批
[2020]248号
</t>
  </si>
  <si>
    <t>海坛片区</t>
  </si>
  <si>
    <t>世界城幼儿园</t>
  </si>
  <si>
    <t>岚综委办[2020]5号</t>
  </si>
  <si>
    <t>教学楼装修及设备购置</t>
  </si>
  <si>
    <t>正荣岚湾幼儿园</t>
  </si>
  <si>
    <t>岚综实项目审批[2018]88号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</si>
</sst>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d&quot;日&quot;;@"/>
    <numFmt numFmtId="178" formatCode="0_ "/>
    <numFmt numFmtId="179" formatCode="0_);[Red]\(0\)"/>
  </numFmts>
  <fonts count="70">
    <font>
      <sz val="12"/>
      <name val="宋体"/>
      <family val="0"/>
    </font>
    <font>
      <b/>
      <sz val="12"/>
      <name val="黑体"/>
      <family val="3"/>
    </font>
    <font>
      <sz val="12"/>
      <name val="黑体"/>
      <family val="3"/>
    </font>
    <font>
      <b/>
      <sz val="12"/>
      <color indexed="10"/>
      <name val="宋体"/>
      <family val="0"/>
    </font>
    <font>
      <b/>
      <sz val="12"/>
      <name val="宋体"/>
      <family val="0"/>
    </font>
    <font>
      <sz val="12"/>
      <color indexed="10"/>
      <name val="宋体"/>
      <family val="0"/>
    </font>
    <font>
      <sz val="12"/>
      <color indexed="8"/>
      <name val="宋体"/>
      <family val="0"/>
    </font>
    <font>
      <sz val="16"/>
      <color indexed="8"/>
      <name val="黑体"/>
      <family val="3"/>
    </font>
    <font>
      <sz val="10"/>
      <color indexed="8"/>
      <name val="宋体"/>
      <family val="0"/>
    </font>
    <font>
      <b/>
      <sz val="10"/>
      <color indexed="8"/>
      <name val="宋体"/>
      <family val="0"/>
    </font>
    <font>
      <b/>
      <sz val="10"/>
      <color indexed="8"/>
      <name val="黑体"/>
      <family val="3"/>
    </font>
    <font>
      <sz val="16"/>
      <name val="黑体"/>
      <family val="3"/>
    </font>
    <font>
      <b/>
      <sz val="10"/>
      <name val="宋体"/>
      <family val="0"/>
    </font>
    <font>
      <b/>
      <sz val="10"/>
      <name val="黑体"/>
      <family val="3"/>
    </font>
    <font>
      <sz val="10"/>
      <color indexed="8"/>
      <name val="黑体"/>
      <family val="3"/>
    </font>
    <font>
      <sz val="12"/>
      <color indexed="8"/>
      <name val="黑体"/>
      <family val="3"/>
    </font>
    <font>
      <sz val="11"/>
      <color indexed="8"/>
      <name val="宋体"/>
      <family val="0"/>
    </font>
    <font>
      <b/>
      <sz val="11"/>
      <color indexed="63"/>
      <name val="宋体"/>
      <family val="0"/>
    </font>
    <font>
      <sz val="11"/>
      <color indexed="10"/>
      <name val="宋体"/>
      <family val="0"/>
    </font>
    <font>
      <sz val="11"/>
      <color indexed="9"/>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b/>
      <sz val="11"/>
      <color indexed="9"/>
      <name val="宋体"/>
      <family val="0"/>
    </font>
    <font>
      <i/>
      <sz val="11"/>
      <color indexed="23"/>
      <name val="宋体"/>
      <family val="0"/>
    </font>
    <font>
      <sz val="11"/>
      <color indexed="17"/>
      <name val="宋体"/>
      <family val="0"/>
    </font>
    <font>
      <u val="single"/>
      <sz val="11"/>
      <color indexed="12"/>
      <name val="宋体"/>
      <family val="0"/>
    </font>
    <font>
      <sz val="11"/>
      <color indexed="19"/>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
      <sz val="12"/>
      <color rgb="FFFF0000"/>
      <name val="宋体"/>
      <family val="0"/>
    </font>
    <font>
      <sz val="12"/>
      <color theme="1"/>
      <name val="宋体"/>
      <family val="0"/>
    </font>
    <font>
      <sz val="16"/>
      <color theme="1"/>
      <name val="黑体"/>
      <family val="3"/>
    </font>
    <font>
      <sz val="10"/>
      <color theme="1"/>
      <name val="宋体"/>
      <family val="0"/>
    </font>
    <font>
      <b/>
      <sz val="10"/>
      <color theme="1"/>
      <name val="Calibri"/>
      <family val="0"/>
    </font>
    <font>
      <b/>
      <sz val="10"/>
      <color theme="1"/>
      <name val="黑体"/>
      <family val="3"/>
    </font>
    <font>
      <sz val="10"/>
      <color theme="1"/>
      <name val="Calibri"/>
      <family val="0"/>
    </font>
    <font>
      <sz val="12"/>
      <color theme="1"/>
      <name val="Calibri"/>
      <family val="0"/>
    </font>
    <font>
      <b/>
      <sz val="10"/>
      <name val="Calibri"/>
      <family val="0"/>
    </font>
    <font>
      <sz val="10"/>
      <color theme="1"/>
      <name val="黑体"/>
      <family val="3"/>
    </font>
    <font>
      <sz val="12"/>
      <color theme="1"/>
      <name val="黑体"/>
      <family val="3"/>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0" fillId="0" borderId="0">
      <alignment vertical="center"/>
      <protection/>
    </xf>
    <xf numFmtId="0" fontId="16" fillId="0" borderId="0">
      <alignment vertical="center"/>
      <protection/>
    </xf>
  </cellStyleXfs>
  <cellXfs count="54">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57" fillId="0" borderId="0" xfId="0" applyFont="1" applyFill="1" applyAlignment="1">
      <alignment vertical="center"/>
    </xf>
    <xf numFmtId="0" fontId="4"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59" fillId="0" borderId="0" xfId="0" applyFont="1" applyFill="1" applyAlignment="1">
      <alignment horizontal="left" vertical="center"/>
    </xf>
    <xf numFmtId="176" fontId="59" fillId="0" borderId="0" xfId="0" applyNumberFormat="1" applyFont="1" applyFill="1" applyAlignment="1">
      <alignment vertical="center"/>
    </xf>
    <xf numFmtId="0" fontId="60" fillId="0" borderId="0" xfId="0" applyFont="1" applyFill="1" applyBorder="1" applyAlignment="1">
      <alignment horizontal="center" vertical="center"/>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xf>
    <xf numFmtId="0" fontId="61" fillId="0" borderId="0" xfId="0" applyFont="1" applyFill="1" applyBorder="1" applyAlignment="1">
      <alignment vertical="center"/>
    </xf>
    <xf numFmtId="176" fontId="61" fillId="0" borderId="0" xfId="0" applyNumberFormat="1" applyFont="1" applyFill="1" applyBorder="1" applyAlignment="1">
      <alignment horizontal="left" vertical="center"/>
    </xf>
    <xf numFmtId="0" fontId="60" fillId="0" borderId="0" xfId="0" applyFont="1" applyFill="1" applyAlignment="1">
      <alignment horizontal="center" vertical="center"/>
    </xf>
    <xf numFmtId="0" fontId="62" fillId="0" borderId="9" xfId="0" applyFont="1" applyFill="1" applyBorder="1" applyAlignment="1">
      <alignment horizontal="center" vertical="center" wrapText="1"/>
    </xf>
    <xf numFmtId="176" fontId="62"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176" fontId="63" fillId="0" borderId="9" xfId="0" applyNumberFormat="1" applyFont="1" applyFill="1" applyBorder="1" applyAlignment="1">
      <alignment horizontal="center" vertical="center" wrapText="1"/>
    </xf>
    <xf numFmtId="0" fontId="63" fillId="0" borderId="9" xfId="0" applyFont="1" applyFill="1" applyBorder="1" applyAlignment="1" applyProtection="1">
      <alignment horizontal="center" vertical="center" wrapText="1"/>
      <protection/>
    </xf>
    <xf numFmtId="0" fontId="64" fillId="0" borderId="9" xfId="0" applyFont="1" applyFill="1" applyBorder="1" applyAlignment="1">
      <alignment horizontal="center" vertical="center" wrapText="1"/>
    </xf>
    <xf numFmtId="0" fontId="65" fillId="0" borderId="9" xfId="0" applyFont="1" applyFill="1" applyBorder="1" applyAlignment="1">
      <alignment vertical="center"/>
    </xf>
    <xf numFmtId="0" fontId="64" fillId="0" borderId="9" xfId="0" applyFont="1" applyFill="1" applyBorder="1" applyAlignment="1" applyProtection="1">
      <alignment horizontal="center" vertical="center" wrapText="1"/>
      <protection/>
    </xf>
    <xf numFmtId="0" fontId="64" fillId="0" borderId="9" xfId="0" applyFont="1" applyFill="1" applyBorder="1" applyAlignment="1">
      <alignment horizontal="left" vertical="center" wrapText="1"/>
    </xf>
    <xf numFmtId="176" fontId="64" fillId="0"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wrapText="1"/>
    </xf>
    <xf numFmtId="177" fontId="64" fillId="0" borderId="9" xfId="0" applyNumberFormat="1" applyFont="1" applyFill="1" applyBorder="1" applyAlignment="1" applyProtection="1">
      <alignment horizontal="center" vertical="center" wrapText="1"/>
      <protection/>
    </xf>
    <xf numFmtId="0" fontId="59" fillId="0" borderId="0" xfId="0" applyFont="1" applyFill="1" applyBorder="1" applyAlignment="1">
      <alignment horizontal="center" vertical="center"/>
    </xf>
    <xf numFmtId="0" fontId="62" fillId="0" borderId="9" xfId="0" applyFont="1" applyFill="1" applyBorder="1" applyAlignment="1">
      <alignment horizontal="center" vertical="center" wrapText="1"/>
    </xf>
    <xf numFmtId="178" fontId="62" fillId="0" borderId="9" xfId="0" applyNumberFormat="1" applyFont="1" applyFill="1" applyBorder="1" applyAlignment="1">
      <alignment horizontal="center" vertical="center" wrapText="1"/>
    </xf>
    <xf numFmtId="0" fontId="59" fillId="0" borderId="9" xfId="0" applyFont="1" applyFill="1" applyBorder="1" applyAlignment="1">
      <alignment vertical="center"/>
    </xf>
    <xf numFmtId="0" fontId="11" fillId="0" borderId="0" xfId="0" applyFont="1" applyFill="1" applyAlignment="1">
      <alignment horizontal="center" vertical="center"/>
    </xf>
    <xf numFmtId="178" fontId="66" fillId="0" borderId="9" xfId="0" applyNumberFormat="1" applyFont="1" applyFill="1" applyBorder="1" applyAlignment="1">
      <alignment horizontal="center" vertical="center" wrapText="1"/>
    </xf>
    <xf numFmtId="178" fontId="62" fillId="0" borderId="9" xfId="0" applyNumberFormat="1" applyFont="1" applyFill="1" applyBorder="1" applyAlignment="1">
      <alignment horizontal="center" vertical="center" wrapText="1"/>
    </xf>
    <xf numFmtId="0" fontId="13" fillId="0" borderId="9" xfId="0" applyFont="1" applyFill="1" applyBorder="1" applyAlignment="1">
      <alignment vertical="center"/>
    </xf>
    <xf numFmtId="0" fontId="67" fillId="0" borderId="9" xfId="0" applyFont="1" applyFill="1" applyBorder="1" applyAlignment="1">
      <alignment horizontal="center" vertical="center" wrapText="1"/>
    </xf>
    <xf numFmtId="0" fontId="68" fillId="0" borderId="9" xfId="0" applyFont="1" applyFill="1" applyBorder="1" applyAlignment="1">
      <alignment vertical="center"/>
    </xf>
    <xf numFmtId="0" fontId="67" fillId="0" borderId="9" xfId="0" applyFont="1" applyFill="1" applyBorder="1" applyAlignment="1">
      <alignment horizontal="left" vertical="center" wrapText="1"/>
    </xf>
    <xf numFmtId="176" fontId="67" fillId="0" borderId="9" xfId="0" applyNumberFormat="1" applyFont="1" applyFill="1" applyBorder="1" applyAlignment="1">
      <alignment horizontal="center" vertical="center" wrapText="1"/>
    </xf>
    <xf numFmtId="178" fontId="64" fillId="0" borderId="9" xfId="0" applyNumberFormat="1" applyFont="1" applyFill="1" applyBorder="1" applyAlignment="1">
      <alignment horizontal="center" vertical="center" wrapText="1"/>
    </xf>
    <xf numFmtId="176" fontId="64" fillId="0" borderId="9" xfId="64" applyNumberFormat="1" applyFont="1" applyFill="1" applyBorder="1" applyAlignment="1">
      <alignment horizontal="center" vertical="center" wrapText="1"/>
      <protection/>
    </xf>
    <xf numFmtId="177" fontId="63" fillId="0" borderId="9" xfId="0" applyNumberFormat="1" applyFont="1" applyFill="1" applyBorder="1" applyAlignment="1" applyProtection="1">
      <alignment horizontal="center" vertical="center" wrapText="1"/>
      <protection/>
    </xf>
    <xf numFmtId="0" fontId="64" fillId="0" borderId="9" xfId="0" applyNumberFormat="1" applyFont="1" applyFill="1" applyBorder="1" applyAlignment="1">
      <alignment horizontal="center" vertical="center" wrapText="1"/>
    </xf>
    <xf numFmtId="0" fontId="62" fillId="0" borderId="9" xfId="0" applyFont="1" applyFill="1" applyBorder="1" applyAlignment="1">
      <alignment horizontal="left" vertical="center" wrapText="1"/>
    </xf>
    <xf numFmtId="0" fontId="59" fillId="0" borderId="9" xfId="0" applyFont="1" applyFill="1" applyBorder="1" applyAlignment="1">
      <alignment vertical="center"/>
    </xf>
    <xf numFmtId="0" fontId="63" fillId="0" borderId="9" xfId="0" applyFont="1" applyFill="1" applyBorder="1" applyAlignment="1">
      <alignment vertical="center" wrapText="1"/>
    </xf>
    <xf numFmtId="179" fontId="64" fillId="0" borderId="9" xfId="0" applyNumberFormat="1" applyFont="1" applyFill="1" applyBorder="1" applyAlignment="1">
      <alignment horizontal="center" vertical="center" wrapText="1"/>
    </xf>
    <xf numFmtId="0" fontId="63" fillId="0" borderId="9" xfId="0" applyNumberFormat="1" applyFont="1" applyFill="1" applyBorder="1" applyAlignment="1" applyProtection="1">
      <alignment horizontal="center" vertical="center" wrapText="1"/>
      <protection/>
    </xf>
    <xf numFmtId="0" fontId="63" fillId="0" borderId="9" xfId="0" applyNumberFormat="1" applyFont="1" applyFill="1" applyBorder="1" applyAlignment="1">
      <alignment horizontal="center" vertical="center" wrapText="1"/>
    </xf>
    <xf numFmtId="0" fontId="64" fillId="0" borderId="9" xfId="0" applyNumberFormat="1" applyFont="1" applyFill="1" applyBorder="1" applyAlignment="1" applyProtection="1">
      <alignment horizontal="center" vertical="center" wrapText="1"/>
      <protection/>
    </xf>
    <xf numFmtId="176" fontId="64" fillId="0" borderId="9" xfId="63" applyNumberFormat="1" applyFont="1" applyFill="1" applyBorder="1" applyAlignment="1">
      <alignment horizontal="center" vertical="center" wrapText="1"/>
      <protection/>
    </xf>
    <xf numFmtId="0" fontId="64" fillId="0" borderId="9" xfId="63"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S314"/>
  <sheetViews>
    <sheetView tabSelected="1" view="pageBreakPreview" zoomScale="88" zoomScaleNormal="88" zoomScaleSheetLayoutView="88" workbookViewId="0" topLeftCell="A1">
      <pane xSplit="4" ySplit="5" topLeftCell="E196" activePane="bottomRight" state="frozen"/>
      <selection pane="bottomRight" activeCell="B206" sqref="B206"/>
    </sheetView>
  </sheetViews>
  <sheetFormatPr defaultColWidth="9.00390625" defaultRowHeight="14.25"/>
  <cols>
    <col min="1" max="1" width="9.125" style="7" customWidth="1"/>
    <col min="2" max="2" width="11.125" style="7" customWidth="1"/>
    <col min="3" max="3" width="18.375" style="7" customWidth="1"/>
    <col min="4" max="4" width="4.50390625" style="7" customWidth="1"/>
    <col min="5" max="5" width="13.50390625" style="7" customWidth="1"/>
    <col min="6" max="6" width="13.25390625" style="8" customWidth="1"/>
    <col min="7" max="7" width="9.875" style="9" customWidth="1"/>
    <col min="8" max="8" width="8.875" style="7" customWidth="1"/>
    <col min="9" max="15" width="9.00390625" style="7" customWidth="1"/>
    <col min="16" max="16" width="8.625" style="7" customWidth="1"/>
    <col min="17" max="18" width="9.00390625" style="7" customWidth="1"/>
    <col min="19" max="19" width="7.125" style="2" customWidth="1"/>
    <col min="20" max="16384" width="9.00390625" style="2" customWidth="1"/>
  </cols>
  <sheetData>
    <row r="1" spans="1:18" ht="20.25">
      <c r="A1" s="10" t="s">
        <v>0</v>
      </c>
      <c r="B1" s="11"/>
      <c r="C1" s="11"/>
      <c r="D1" s="12"/>
      <c r="E1" s="13"/>
      <c r="F1" s="11"/>
      <c r="G1" s="14"/>
      <c r="H1" s="12"/>
      <c r="I1" s="12"/>
      <c r="J1" s="12"/>
      <c r="K1" s="29"/>
      <c r="L1" s="29"/>
      <c r="M1" s="29"/>
      <c r="N1" s="29"/>
      <c r="O1" s="29"/>
      <c r="P1" s="29"/>
      <c r="Q1" s="29"/>
      <c r="R1" s="29"/>
    </row>
    <row r="2" spans="1:19" ht="37.5" customHeight="1">
      <c r="A2" s="15" t="s">
        <v>1</v>
      </c>
      <c r="B2" s="15"/>
      <c r="C2" s="15"/>
      <c r="D2" s="15"/>
      <c r="E2" s="15"/>
      <c r="F2" s="15"/>
      <c r="G2" s="15"/>
      <c r="H2" s="15"/>
      <c r="I2" s="15"/>
      <c r="J2" s="15"/>
      <c r="K2" s="15"/>
      <c r="L2" s="15"/>
      <c r="M2" s="15"/>
      <c r="N2" s="15"/>
      <c r="O2" s="15"/>
      <c r="P2" s="15"/>
      <c r="Q2" s="15"/>
      <c r="R2" s="15"/>
      <c r="S2" s="33"/>
    </row>
    <row r="3" spans="1:19" ht="14.25">
      <c r="A3" s="16" t="s">
        <v>2</v>
      </c>
      <c r="B3" s="16" t="s">
        <v>3</v>
      </c>
      <c r="C3" s="16" t="s">
        <v>4</v>
      </c>
      <c r="D3" s="16" t="s">
        <v>5</v>
      </c>
      <c r="E3" s="16" t="s">
        <v>6</v>
      </c>
      <c r="F3" s="16" t="s">
        <v>7</v>
      </c>
      <c r="G3" s="17" t="s">
        <v>8</v>
      </c>
      <c r="H3" s="16"/>
      <c r="I3" s="16"/>
      <c r="J3" s="16"/>
      <c r="K3" s="16" t="s">
        <v>9</v>
      </c>
      <c r="L3" s="16"/>
      <c r="M3" s="16"/>
      <c r="N3" s="16"/>
      <c r="O3" s="30" t="s">
        <v>10</v>
      </c>
      <c r="P3" s="31" t="s">
        <v>11</v>
      </c>
      <c r="Q3" s="16" t="s">
        <v>12</v>
      </c>
      <c r="R3" s="16"/>
      <c r="S3" s="34" t="s">
        <v>13</v>
      </c>
    </row>
    <row r="4" spans="1:19" ht="14.25">
      <c r="A4" s="16"/>
      <c r="B4" s="16"/>
      <c r="C4" s="16"/>
      <c r="D4" s="16"/>
      <c r="E4" s="16"/>
      <c r="F4" s="16"/>
      <c r="G4" s="17" t="s">
        <v>14</v>
      </c>
      <c r="H4" s="16" t="s">
        <v>15</v>
      </c>
      <c r="I4" s="16" t="s">
        <v>16</v>
      </c>
      <c r="J4" s="16" t="s">
        <v>17</v>
      </c>
      <c r="K4" s="16" t="s">
        <v>18</v>
      </c>
      <c r="L4" s="16" t="s">
        <v>19</v>
      </c>
      <c r="M4" s="16" t="s">
        <v>20</v>
      </c>
      <c r="N4" s="16"/>
      <c r="O4" s="30"/>
      <c r="P4" s="31"/>
      <c r="Q4" s="35" t="s">
        <v>21</v>
      </c>
      <c r="R4" s="35" t="s">
        <v>22</v>
      </c>
      <c r="S4" s="34"/>
    </row>
    <row r="5" spans="1:19" ht="24">
      <c r="A5" s="16"/>
      <c r="B5" s="16"/>
      <c r="C5" s="16"/>
      <c r="D5" s="16"/>
      <c r="E5" s="16"/>
      <c r="F5" s="16"/>
      <c r="G5" s="17"/>
      <c r="H5" s="16"/>
      <c r="I5" s="16"/>
      <c r="J5" s="16"/>
      <c r="K5" s="16"/>
      <c r="L5" s="16"/>
      <c r="M5" s="16" t="s">
        <v>23</v>
      </c>
      <c r="N5" s="16" t="s">
        <v>24</v>
      </c>
      <c r="O5" s="30"/>
      <c r="P5" s="31"/>
      <c r="Q5" s="35"/>
      <c r="R5" s="35"/>
      <c r="S5" s="34"/>
    </row>
    <row r="6" spans="1:19" s="1" customFormat="1" ht="18" customHeight="1">
      <c r="A6" s="18" t="s">
        <v>25</v>
      </c>
      <c r="B6" s="18"/>
      <c r="C6" s="18">
        <f aca="true" t="shared" si="0" ref="C6:R6">C7+C171+C123+C56+C88+C212+C242+C284+C308</f>
        <v>192</v>
      </c>
      <c r="D6" s="18"/>
      <c r="E6" s="18"/>
      <c r="F6" s="19"/>
      <c r="G6" s="18">
        <f>G7+G171+G123+G56+G88+G212+G242+G284+G308</f>
        <v>313611.66969999997</v>
      </c>
      <c r="H6" s="18">
        <f t="shared" si="0"/>
        <v>807339.22</v>
      </c>
      <c r="I6" s="18">
        <f t="shared" si="0"/>
        <v>2048</v>
      </c>
      <c r="J6" s="18">
        <f t="shared" si="0"/>
        <v>65065</v>
      </c>
      <c r="K6" s="18">
        <f t="shared" si="0"/>
        <v>59069</v>
      </c>
      <c r="L6" s="18">
        <f t="shared" si="0"/>
        <v>7075</v>
      </c>
      <c r="M6" s="18">
        <f t="shared" si="0"/>
        <v>51994</v>
      </c>
      <c r="N6" s="18">
        <f t="shared" si="0"/>
        <v>9000</v>
      </c>
      <c r="O6" s="18">
        <f t="shared" si="0"/>
        <v>29790</v>
      </c>
      <c r="P6" s="18">
        <f t="shared" si="0"/>
        <v>7075</v>
      </c>
      <c r="Q6" s="18">
        <f t="shared" si="0"/>
        <v>9270</v>
      </c>
      <c r="R6" s="18">
        <f t="shared" si="0"/>
        <v>31474</v>
      </c>
      <c r="S6" s="36">
        <f>R6-Q6</f>
        <v>22204</v>
      </c>
    </row>
    <row r="7" spans="1:19" s="1" customFormat="1" ht="18" customHeight="1">
      <c r="A7" s="18" t="s">
        <v>26</v>
      </c>
      <c r="B7" s="18"/>
      <c r="C7" s="18">
        <f>C10+C12+C20+C22+C51+C28+C53+C35+C37+C40+C31+C8+C49</f>
        <v>33</v>
      </c>
      <c r="D7" s="18"/>
      <c r="E7" s="18"/>
      <c r="F7" s="19"/>
      <c r="G7" s="20">
        <f>G10+G12+G20+G22+G51+G28+G53+G35+G37+G40+G31+G8+G49</f>
        <v>48560.259699999995</v>
      </c>
      <c r="H7" s="18">
        <f aca="true" t="shared" si="1" ref="C7:R7">H10+H12+H20+H22+H51+H28+H53+H35+H37+H40+H31+H8+H49</f>
        <v>134188.93</v>
      </c>
      <c r="I7" s="18">
        <f t="shared" si="1"/>
        <v>386</v>
      </c>
      <c r="J7" s="18">
        <f t="shared" si="1"/>
        <v>12370</v>
      </c>
      <c r="K7" s="18">
        <f t="shared" si="1"/>
        <v>6868</v>
      </c>
      <c r="L7" s="18">
        <f t="shared" si="1"/>
        <v>416</v>
      </c>
      <c r="M7" s="18">
        <f t="shared" si="1"/>
        <v>6452</v>
      </c>
      <c r="N7" s="18">
        <f t="shared" si="1"/>
        <v>1333</v>
      </c>
      <c r="O7" s="18">
        <f t="shared" si="1"/>
        <v>4498</v>
      </c>
      <c r="P7" s="18">
        <f t="shared" si="1"/>
        <v>416</v>
      </c>
      <c r="Q7" s="18">
        <f t="shared" si="1"/>
        <v>1308</v>
      </c>
      <c r="R7" s="18">
        <f t="shared" si="1"/>
        <v>3262</v>
      </c>
      <c r="S7" s="36">
        <f aca="true" t="shared" si="2" ref="S7:S12">R7-Q7</f>
        <v>1954</v>
      </c>
    </row>
    <row r="8" spans="1:19" s="1" customFormat="1" ht="14.25">
      <c r="A8" s="18" t="s">
        <v>27</v>
      </c>
      <c r="B8" s="18" t="s">
        <v>28</v>
      </c>
      <c r="C8" s="18">
        <v>0</v>
      </c>
      <c r="D8" s="18"/>
      <c r="E8" s="21"/>
      <c r="F8" s="19"/>
      <c r="G8" s="20"/>
      <c r="H8" s="18"/>
      <c r="I8" s="18"/>
      <c r="J8" s="18"/>
      <c r="K8" s="18"/>
      <c r="L8" s="18"/>
      <c r="M8" s="18"/>
      <c r="N8" s="18"/>
      <c r="O8" s="18">
        <v>346</v>
      </c>
      <c r="P8" s="18"/>
      <c r="Q8" s="18">
        <f>IF(K8-O8-P8&lt;0,ABS(K8-O8-P8),0)</f>
        <v>346</v>
      </c>
      <c r="R8" s="18">
        <f>IF(K8-O8-P8&gt;0,K8-O8-P8,0)</f>
        <v>0</v>
      </c>
      <c r="S8" s="36">
        <f t="shared" si="2"/>
        <v>-346</v>
      </c>
    </row>
    <row r="9" spans="1:19" ht="14.25">
      <c r="A9" s="22">
        <v>1</v>
      </c>
      <c r="B9" s="23"/>
      <c r="C9" s="22" t="s">
        <v>29</v>
      </c>
      <c r="D9" s="22"/>
      <c r="E9" s="24"/>
      <c r="F9" s="25"/>
      <c r="G9" s="26"/>
      <c r="H9" s="22"/>
      <c r="I9" s="22"/>
      <c r="J9" s="22"/>
      <c r="K9" s="22"/>
      <c r="L9" s="22"/>
      <c r="M9" s="22"/>
      <c r="N9" s="22"/>
      <c r="O9" s="22"/>
      <c r="P9" s="22"/>
      <c r="Q9" s="16"/>
      <c r="R9" s="16"/>
      <c r="S9" s="36"/>
    </row>
    <row r="10" spans="1:19" s="1" customFormat="1" ht="14.25">
      <c r="A10" s="18" t="s">
        <v>30</v>
      </c>
      <c r="B10" s="18" t="s">
        <v>31</v>
      </c>
      <c r="C10" s="18">
        <v>1</v>
      </c>
      <c r="D10" s="18"/>
      <c r="E10" s="18"/>
      <c r="F10" s="19"/>
      <c r="G10" s="20">
        <f>G11</f>
        <v>863</v>
      </c>
      <c r="H10" s="18">
        <v>3266</v>
      </c>
      <c r="I10" s="18">
        <v>12</v>
      </c>
      <c r="J10" s="18">
        <v>360</v>
      </c>
      <c r="K10" s="18">
        <f aca="true" t="shared" si="3" ref="K10:N10">K11</f>
        <v>157</v>
      </c>
      <c r="L10" s="18"/>
      <c r="M10" s="18">
        <f t="shared" si="3"/>
        <v>157</v>
      </c>
      <c r="N10" s="18">
        <f t="shared" si="3"/>
        <v>42</v>
      </c>
      <c r="O10" s="18">
        <v>346</v>
      </c>
      <c r="P10" s="18"/>
      <c r="Q10" s="18">
        <f>IF(K10-O10-P10&lt;0,ABS(K10-O10-P10),0)</f>
        <v>189</v>
      </c>
      <c r="R10" s="18">
        <f>IF(K10-O10-P10&gt;0,K10-O10-P10,0)</f>
        <v>0</v>
      </c>
      <c r="S10" s="36">
        <f t="shared" si="2"/>
        <v>-189</v>
      </c>
    </row>
    <row r="11" spans="1:19" ht="52.5" customHeight="1">
      <c r="A11" s="22">
        <v>1</v>
      </c>
      <c r="B11" s="22" t="s">
        <v>32</v>
      </c>
      <c r="C11" s="22" t="s">
        <v>33</v>
      </c>
      <c r="D11" s="22" t="s">
        <v>34</v>
      </c>
      <c r="E11" s="22" t="s">
        <v>35</v>
      </c>
      <c r="F11" s="25" t="s">
        <v>36</v>
      </c>
      <c r="G11" s="26">
        <v>863</v>
      </c>
      <c r="H11" s="22">
        <v>3266</v>
      </c>
      <c r="I11" s="22">
        <v>12</v>
      </c>
      <c r="J11" s="22">
        <v>360</v>
      </c>
      <c r="K11" s="22">
        <v>157</v>
      </c>
      <c r="L11" s="22"/>
      <c r="M11" s="22">
        <v>157</v>
      </c>
      <c r="N11" s="22">
        <v>42</v>
      </c>
      <c r="O11" s="22"/>
      <c r="P11" s="22"/>
      <c r="Q11" s="16"/>
      <c r="R11" s="16"/>
      <c r="S11" s="36"/>
    </row>
    <row r="12" spans="1:19" s="1" customFormat="1" ht="14.25">
      <c r="A12" s="18" t="s">
        <v>37</v>
      </c>
      <c r="B12" s="18" t="s">
        <v>38</v>
      </c>
      <c r="C12" s="18">
        <v>7</v>
      </c>
      <c r="D12" s="18"/>
      <c r="E12" s="18"/>
      <c r="F12" s="19"/>
      <c r="G12" s="20">
        <f>SUM(G13:G19)</f>
        <v>6300</v>
      </c>
      <c r="H12" s="18">
        <v>22200</v>
      </c>
      <c r="I12" s="18">
        <v>84</v>
      </c>
      <c r="J12" s="18">
        <v>2800</v>
      </c>
      <c r="K12" s="18">
        <f aca="true" t="shared" si="4" ref="K12:N12">SUM(K13:K19)</f>
        <v>864</v>
      </c>
      <c r="L12" s="18"/>
      <c r="M12" s="18">
        <f t="shared" si="4"/>
        <v>864</v>
      </c>
      <c r="N12" s="18">
        <f t="shared" si="4"/>
        <v>66</v>
      </c>
      <c r="O12" s="18">
        <v>346</v>
      </c>
      <c r="P12" s="18"/>
      <c r="Q12" s="18">
        <f>SUM(Q13:Q19)</f>
        <v>0</v>
      </c>
      <c r="R12" s="18">
        <f>IF(K12-O12-P12&gt;0,K12-O12-P12,0)</f>
        <v>518</v>
      </c>
      <c r="S12" s="36">
        <f t="shared" si="2"/>
        <v>518</v>
      </c>
    </row>
    <row r="13" spans="1:19" ht="33.75" customHeight="1">
      <c r="A13" s="22">
        <v>1</v>
      </c>
      <c r="B13" s="22" t="s">
        <v>39</v>
      </c>
      <c r="C13" s="22" t="s">
        <v>40</v>
      </c>
      <c r="D13" s="22" t="s">
        <v>34</v>
      </c>
      <c r="E13" s="22" t="s">
        <v>41</v>
      </c>
      <c r="F13" s="25" t="s">
        <v>42</v>
      </c>
      <c r="G13" s="26">
        <v>900</v>
      </c>
      <c r="H13" s="22">
        <v>3200</v>
      </c>
      <c r="I13" s="22">
        <v>12</v>
      </c>
      <c r="J13" s="22">
        <v>400</v>
      </c>
      <c r="K13" s="22">
        <v>115</v>
      </c>
      <c r="L13" s="22"/>
      <c r="M13" s="22">
        <v>115</v>
      </c>
      <c r="N13" s="22"/>
      <c r="O13" s="22"/>
      <c r="P13" s="22"/>
      <c r="Q13" s="16"/>
      <c r="R13" s="16"/>
      <c r="S13" s="36"/>
    </row>
    <row r="14" spans="1:19" ht="31.5" customHeight="1">
      <c r="A14" s="22">
        <v>2</v>
      </c>
      <c r="B14" s="22" t="s">
        <v>39</v>
      </c>
      <c r="C14" s="22" t="s">
        <v>43</v>
      </c>
      <c r="D14" s="22" t="s">
        <v>34</v>
      </c>
      <c r="E14" s="22" t="s">
        <v>44</v>
      </c>
      <c r="F14" s="25" t="s">
        <v>42</v>
      </c>
      <c r="G14" s="26">
        <v>900</v>
      </c>
      <c r="H14" s="22">
        <v>3200</v>
      </c>
      <c r="I14" s="22">
        <v>12</v>
      </c>
      <c r="J14" s="22">
        <v>400</v>
      </c>
      <c r="K14" s="22">
        <v>115</v>
      </c>
      <c r="L14" s="22"/>
      <c r="M14" s="22">
        <v>115</v>
      </c>
      <c r="N14" s="22"/>
      <c r="O14" s="22"/>
      <c r="P14" s="22"/>
      <c r="Q14" s="16"/>
      <c r="R14" s="16"/>
      <c r="S14" s="36"/>
    </row>
    <row r="15" spans="1:19" ht="24">
      <c r="A15" s="22">
        <v>3</v>
      </c>
      <c r="B15" s="22" t="s">
        <v>45</v>
      </c>
      <c r="C15" s="22" t="s">
        <v>46</v>
      </c>
      <c r="D15" s="22" t="s">
        <v>34</v>
      </c>
      <c r="E15" s="22" t="s">
        <v>47</v>
      </c>
      <c r="F15" s="25" t="s">
        <v>42</v>
      </c>
      <c r="G15" s="26">
        <v>900</v>
      </c>
      <c r="H15" s="22">
        <v>3200</v>
      </c>
      <c r="I15" s="22">
        <v>12</v>
      </c>
      <c r="J15" s="22">
        <v>400</v>
      </c>
      <c r="K15" s="22">
        <v>115</v>
      </c>
      <c r="L15" s="22"/>
      <c r="M15" s="22">
        <v>115</v>
      </c>
      <c r="N15" s="22"/>
      <c r="O15" s="22"/>
      <c r="P15" s="22"/>
      <c r="Q15" s="16"/>
      <c r="R15" s="16"/>
      <c r="S15" s="36"/>
    </row>
    <row r="16" spans="1:19" ht="24">
      <c r="A16" s="22">
        <v>4</v>
      </c>
      <c r="B16" s="22" t="s">
        <v>48</v>
      </c>
      <c r="C16" s="22" t="s">
        <v>49</v>
      </c>
      <c r="D16" s="22" t="s">
        <v>34</v>
      </c>
      <c r="E16" s="22" t="s">
        <v>50</v>
      </c>
      <c r="F16" s="25" t="s">
        <v>42</v>
      </c>
      <c r="G16" s="26">
        <v>900</v>
      </c>
      <c r="H16" s="22">
        <v>3000</v>
      </c>
      <c r="I16" s="22">
        <v>12</v>
      </c>
      <c r="J16" s="22">
        <v>400</v>
      </c>
      <c r="K16" s="22">
        <v>108</v>
      </c>
      <c r="L16" s="22"/>
      <c r="M16" s="22">
        <v>108</v>
      </c>
      <c r="N16" s="22"/>
      <c r="O16" s="22"/>
      <c r="P16" s="22"/>
      <c r="Q16" s="16"/>
      <c r="R16" s="16"/>
      <c r="S16" s="36"/>
    </row>
    <row r="17" spans="1:19" ht="24">
      <c r="A17" s="22">
        <v>5</v>
      </c>
      <c r="B17" s="22" t="s">
        <v>48</v>
      </c>
      <c r="C17" s="22" t="s">
        <v>51</v>
      </c>
      <c r="D17" s="22" t="s">
        <v>34</v>
      </c>
      <c r="E17" s="22" t="s">
        <v>52</v>
      </c>
      <c r="F17" s="25" t="s">
        <v>42</v>
      </c>
      <c r="G17" s="26">
        <v>900</v>
      </c>
      <c r="H17" s="22">
        <v>3200</v>
      </c>
      <c r="I17" s="22">
        <v>12</v>
      </c>
      <c r="J17" s="22">
        <v>400</v>
      </c>
      <c r="K17" s="22">
        <v>115</v>
      </c>
      <c r="L17" s="22"/>
      <c r="M17" s="22">
        <v>115</v>
      </c>
      <c r="N17" s="22"/>
      <c r="O17" s="22"/>
      <c r="P17" s="22"/>
      <c r="Q17" s="16"/>
      <c r="R17" s="16"/>
      <c r="S17" s="36"/>
    </row>
    <row r="18" spans="1:19" ht="24">
      <c r="A18" s="22">
        <v>6</v>
      </c>
      <c r="B18" s="22" t="s">
        <v>39</v>
      </c>
      <c r="C18" s="22" t="s">
        <v>53</v>
      </c>
      <c r="D18" s="22" t="s">
        <v>34</v>
      </c>
      <c r="E18" s="22" t="s">
        <v>54</v>
      </c>
      <c r="F18" s="25" t="s">
        <v>42</v>
      </c>
      <c r="G18" s="26">
        <v>900</v>
      </c>
      <c r="H18" s="22">
        <v>3200</v>
      </c>
      <c r="I18" s="22">
        <v>12</v>
      </c>
      <c r="J18" s="22">
        <v>400</v>
      </c>
      <c r="K18" s="22">
        <v>115</v>
      </c>
      <c r="L18" s="22"/>
      <c r="M18" s="22">
        <v>115</v>
      </c>
      <c r="N18" s="22"/>
      <c r="O18" s="22"/>
      <c r="P18" s="22"/>
      <c r="Q18" s="16"/>
      <c r="R18" s="16"/>
      <c r="S18" s="36"/>
    </row>
    <row r="19" spans="1:19" ht="24">
      <c r="A19" s="22">
        <v>7</v>
      </c>
      <c r="B19" s="22" t="s">
        <v>55</v>
      </c>
      <c r="C19" s="22" t="s">
        <v>56</v>
      </c>
      <c r="D19" s="22" t="s">
        <v>34</v>
      </c>
      <c r="E19" s="22" t="s">
        <v>57</v>
      </c>
      <c r="F19" s="25" t="s">
        <v>42</v>
      </c>
      <c r="G19" s="26">
        <v>900</v>
      </c>
      <c r="H19" s="22">
        <v>3200</v>
      </c>
      <c r="I19" s="22">
        <v>12</v>
      </c>
      <c r="J19" s="22">
        <v>400</v>
      </c>
      <c r="K19" s="22">
        <v>181</v>
      </c>
      <c r="L19" s="22"/>
      <c r="M19" s="22">
        <v>181</v>
      </c>
      <c r="N19" s="22">
        <v>66</v>
      </c>
      <c r="O19" s="22"/>
      <c r="P19" s="22"/>
      <c r="Q19" s="16"/>
      <c r="R19" s="16"/>
      <c r="S19" s="36"/>
    </row>
    <row r="20" spans="1:19" s="1" customFormat="1" ht="14.25">
      <c r="A20" s="18" t="s">
        <v>58</v>
      </c>
      <c r="B20" s="18" t="s">
        <v>59</v>
      </c>
      <c r="C20" s="18">
        <v>1</v>
      </c>
      <c r="D20" s="18"/>
      <c r="E20" s="18"/>
      <c r="F20" s="19"/>
      <c r="G20" s="20">
        <f>G21</f>
        <v>1660.1</v>
      </c>
      <c r="H20" s="18">
        <v>3800.32</v>
      </c>
      <c r="I20" s="18">
        <v>9</v>
      </c>
      <c r="J20" s="18">
        <v>300</v>
      </c>
      <c r="K20" s="18">
        <f aca="true" t="shared" si="5" ref="K20:N20">K21</f>
        <v>165</v>
      </c>
      <c r="L20" s="18"/>
      <c r="M20" s="18">
        <f t="shared" si="5"/>
        <v>165</v>
      </c>
      <c r="N20" s="18">
        <f t="shared" si="5"/>
        <v>75</v>
      </c>
      <c r="O20" s="18">
        <v>346</v>
      </c>
      <c r="P20" s="18"/>
      <c r="Q20" s="18">
        <f>IF(K20-O20-P20&lt;0,ABS(K20-O20-P20),0)</f>
        <v>181</v>
      </c>
      <c r="R20" s="18">
        <f>IF(K20-O20-P20&gt;0,K20-O20-P20,0)</f>
        <v>0</v>
      </c>
      <c r="S20" s="36">
        <f>R20-Q20</f>
        <v>-181</v>
      </c>
    </row>
    <row r="21" spans="1:19" ht="24">
      <c r="A21" s="22">
        <v>1</v>
      </c>
      <c r="B21" s="22" t="s">
        <v>60</v>
      </c>
      <c r="C21" s="22" t="s">
        <v>61</v>
      </c>
      <c r="D21" s="22" t="s">
        <v>34</v>
      </c>
      <c r="E21" s="22" t="s">
        <v>62</v>
      </c>
      <c r="F21" s="25" t="s">
        <v>63</v>
      </c>
      <c r="G21" s="26">
        <v>1660.1</v>
      </c>
      <c r="H21" s="22">
        <v>3800.32</v>
      </c>
      <c r="I21" s="22">
        <v>9</v>
      </c>
      <c r="J21" s="22">
        <v>300</v>
      </c>
      <c r="K21" s="22">
        <v>165</v>
      </c>
      <c r="L21" s="22"/>
      <c r="M21" s="22">
        <v>165</v>
      </c>
      <c r="N21" s="22">
        <v>75</v>
      </c>
      <c r="O21" s="22"/>
      <c r="P21" s="22"/>
      <c r="Q21" s="16"/>
      <c r="R21" s="16"/>
      <c r="S21" s="36"/>
    </row>
    <row r="22" spans="1:19" s="1" customFormat="1" ht="14.25">
      <c r="A22" s="18" t="s">
        <v>64</v>
      </c>
      <c r="B22" s="18" t="s">
        <v>65</v>
      </c>
      <c r="C22" s="18">
        <v>5</v>
      </c>
      <c r="D22" s="18"/>
      <c r="E22" s="18"/>
      <c r="F22" s="19"/>
      <c r="G22" s="20">
        <f>SUM(G23:G27)</f>
        <v>3750</v>
      </c>
      <c r="H22" s="18">
        <v>17020</v>
      </c>
      <c r="I22" s="18">
        <v>60</v>
      </c>
      <c r="J22" s="18">
        <v>1800</v>
      </c>
      <c r="K22" s="18">
        <f aca="true" t="shared" si="6" ref="K22:N22">SUM(K23:K27)</f>
        <v>596</v>
      </c>
      <c r="L22" s="18"/>
      <c r="M22" s="18">
        <f t="shared" si="6"/>
        <v>596</v>
      </c>
      <c r="N22" s="18">
        <f t="shared" si="6"/>
        <v>22</v>
      </c>
      <c r="O22" s="18">
        <v>346</v>
      </c>
      <c r="P22" s="18"/>
      <c r="Q22" s="18">
        <f>IF(K22-O22-P22&lt;0,ABS(K22-O22-P22),0)</f>
        <v>0</v>
      </c>
      <c r="R22" s="18">
        <f>IF(K22-O22-P22&gt;0,K22-O22-P22,0)</f>
        <v>250</v>
      </c>
      <c r="S22" s="36">
        <f>R22-Q22</f>
        <v>250</v>
      </c>
    </row>
    <row r="23" spans="1:19" ht="51.75" customHeight="1">
      <c r="A23" s="22">
        <v>1</v>
      </c>
      <c r="B23" s="22" t="s">
        <v>66</v>
      </c>
      <c r="C23" s="22" t="s">
        <v>67</v>
      </c>
      <c r="D23" s="22" t="s">
        <v>68</v>
      </c>
      <c r="E23" s="22" t="s">
        <v>69</v>
      </c>
      <c r="F23" s="25" t="s">
        <v>36</v>
      </c>
      <c r="G23" s="26">
        <v>750</v>
      </c>
      <c r="H23" s="22">
        <v>3450</v>
      </c>
      <c r="I23" s="22">
        <v>12</v>
      </c>
      <c r="J23" s="22">
        <v>360</v>
      </c>
      <c r="K23" s="22">
        <v>119.4</v>
      </c>
      <c r="L23" s="22"/>
      <c r="M23" s="22">
        <v>119.4</v>
      </c>
      <c r="N23" s="22">
        <v>4.4</v>
      </c>
      <c r="O23" s="22"/>
      <c r="P23" s="22"/>
      <c r="Q23" s="16"/>
      <c r="R23" s="16"/>
      <c r="S23" s="36"/>
    </row>
    <row r="24" spans="1:19" ht="24">
      <c r="A24" s="22">
        <v>2</v>
      </c>
      <c r="B24" s="22" t="s">
        <v>66</v>
      </c>
      <c r="C24" s="22" t="s">
        <v>70</v>
      </c>
      <c r="D24" s="22" t="s">
        <v>68</v>
      </c>
      <c r="E24" s="22" t="s">
        <v>71</v>
      </c>
      <c r="F24" s="25" t="s">
        <v>72</v>
      </c>
      <c r="G24" s="26">
        <v>750</v>
      </c>
      <c r="H24" s="22">
        <v>3200</v>
      </c>
      <c r="I24" s="22">
        <v>12</v>
      </c>
      <c r="J24" s="22">
        <v>360</v>
      </c>
      <c r="K24" s="22">
        <v>119.4</v>
      </c>
      <c r="L24" s="22"/>
      <c r="M24" s="22">
        <v>119.4</v>
      </c>
      <c r="N24" s="22">
        <v>4.4</v>
      </c>
      <c r="O24" s="22"/>
      <c r="P24" s="22"/>
      <c r="Q24" s="16"/>
      <c r="R24" s="16"/>
      <c r="S24" s="36"/>
    </row>
    <row r="25" spans="1:19" ht="24">
      <c r="A25" s="22">
        <v>3</v>
      </c>
      <c r="B25" s="22" t="s">
        <v>66</v>
      </c>
      <c r="C25" s="22" t="s">
        <v>73</v>
      </c>
      <c r="D25" s="22" t="s">
        <v>68</v>
      </c>
      <c r="E25" s="22" t="s">
        <v>74</v>
      </c>
      <c r="F25" s="25" t="s">
        <v>72</v>
      </c>
      <c r="G25" s="26">
        <v>750</v>
      </c>
      <c r="H25" s="22">
        <v>3300</v>
      </c>
      <c r="I25" s="22">
        <v>12</v>
      </c>
      <c r="J25" s="22">
        <v>360</v>
      </c>
      <c r="K25" s="22">
        <v>119.4</v>
      </c>
      <c r="L25" s="22"/>
      <c r="M25" s="22">
        <v>119.4</v>
      </c>
      <c r="N25" s="22">
        <v>4.4</v>
      </c>
      <c r="O25" s="22"/>
      <c r="P25" s="22"/>
      <c r="Q25" s="16"/>
      <c r="R25" s="16"/>
      <c r="S25" s="36"/>
    </row>
    <row r="26" spans="1:19" ht="24">
      <c r="A26" s="22">
        <v>4</v>
      </c>
      <c r="B26" s="22" t="s">
        <v>75</v>
      </c>
      <c r="C26" s="22" t="s">
        <v>76</v>
      </c>
      <c r="D26" s="22" t="s">
        <v>68</v>
      </c>
      <c r="E26" s="22" t="s">
        <v>77</v>
      </c>
      <c r="F26" s="25" t="s">
        <v>72</v>
      </c>
      <c r="G26" s="26">
        <v>750</v>
      </c>
      <c r="H26" s="22">
        <v>3170</v>
      </c>
      <c r="I26" s="22">
        <v>12</v>
      </c>
      <c r="J26" s="22">
        <v>360</v>
      </c>
      <c r="K26" s="22">
        <v>118.4</v>
      </c>
      <c r="L26" s="22"/>
      <c r="M26" s="22">
        <v>118.4</v>
      </c>
      <c r="N26" s="22">
        <v>4.4</v>
      </c>
      <c r="O26" s="22"/>
      <c r="P26" s="22"/>
      <c r="Q26" s="16"/>
      <c r="R26" s="16"/>
      <c r="S26" s="36"/>
    </row>
    <row r="27" spans="1:19" ht="24">
      <c r="A27" s="22">
        <v>5</v>
      </c>
      <c r="B27" s="22" t="s">
        <v>75</v>
      </c>
      <c r="C27" s="22" t="s">
        <v>78</v>
      </c>
      <c r="D27" s="22" t="s">
        <v>68</v>
      </c>
      <c r="E27" s="22" t="s">
        <v>79</v>
      </c>
      <c r="F27" s="25" t="s">
        <v>72</v>
      </c>
      <c r="G27" s="26">
        <v>750</v>
      </c>
      <c r="H27" s="22">
        <v>3900</v>
      </c>
      <c r="I27" s="22">
        <v>12</v>
      </c>
      <c r="J27" s="22">
        <v>360</v>
      </c>
      <c r="K27" s="22">
        <v>119.4</v>
      </c>
      <c r="L27" s="22"/>
      <c r="M27" s="22">
        <v>119.4</v>
      </c>
      <c r="N27" s="22">
        <v>4.4</v>
      </c>
      <c r="O27" s="22"/>
      <c r="P27" s="22"/>
      <c r="Q27" s="16"/>
      <c r="R27" s="16"/>
      <c r="S27" s="36"/>
    </row>
    <row r="28" spans="1:19" s="1" customFormat="1" ht="14.25">
      <c r="A28" s="18" t="s">
        <v>80</v>
      </c>
      <c r="B28" s="18" t="s">
        <v>81</v>
      </c>
      <c r="C28" s="18">
        <v>2</v>
      </c>
      <c r="D28" s="18"/>
      <c r="E28" s="18"/>
      <c r="F28" s="19"/>
      <c r="G28" s="20">
        <f>G30+G29</f>
        <v>7639</v>
      </c>
      <c r="H28" s="18">
        <v>15119</v>
      </c>
      <c r="I28" s="18">
        <v>27</v>
      </c>
      <c r="J28" s="18">
        <v>990</v>
      </c>
      <c r="K28" s="18">
        <f aca="true" t="shared" si="7" ref="K28:N28">K29+K30</f>
        <v>748</v>
      </c>
      <c r="L28" s="18"/>
      <c r="M28" s="18">
        <f t="shared" si="7"/>
        <v>748</v>
      </c>
      <c r="N28" s="18">
        <f t="shared" si="7"/>
        <v>82</v>
      </c>
      <c r="O28" s="18">
        <v>346</v>
      </c>
      <c r="P28" s="18"/>
      <c r="Q28" s="18">
        <f>IF(K28-O28-P28&lt;0,ABS(K28-O28-P28),0)</f>
        <v>0</v>
      </c>
      <c r="R28" s="18">
        <f>IF(K28-O28-P28&gt;0,K28-O28-P28,0)</f>
        <v>402</v>
      </c>
      <c r="S28" s="36">
        <f>R28-Q28</f>
        <v>402</v>
      </c>
    </row>
    <row r="29" spans="1:19" ht="24">
      <c r="A29" s="22">
        <v>1</v>
      </c>
      <c r="B29" s="22" t="s">
        <v>82</v>
      </c>
      <c r="C29" s="22" t="s">
        <v>83</v>
      </c>
      <c r="D29" s="22" t="s">
        <v>84</v>
      </c>
      <c r="E29" s="22" t="s">
        <v>85</v>
      </c>
      <c r="F29" s="25" t="s">
        <v>86</v>
      </c>
      <c r="G29" s="26">
        <v>3258</v>
      </c>
      <c r="H29" s="22">
        <v>6843</v>
      </c>
      <c r="I29" s="22">
        <v>15</v>
      </c>
      <c r="J29" s="22">
        <v>450</v>
      </c>
      <c r="K29" s="22">
        <v>416</v>
      </c>
      <c r="L29" s="22"/>
      <c r="M29" s="22">
        <v>416</v>
      </c>
      <c r="N29" s="22"/>
      <c r="O29" s="22"/>
      <c r="P29" s="22"/>
      <c r="Q29" s="16"/>
      <c r="R29" s="16"/>
      <c r="S29" s="36"/>
    </row>
    <row r="30" spans="1:19" ht="24">
      <c r="A30" s="22">
        <v>2</v>
      </c>
      <c r="B30" s="22" t="s">
        <v>87</v>
      </c>
      <c r="C30" s="22" t="s">
        <v>88</v>
      </c>
      <c r="D30" s="22" t="s">
        <v>89</v>
      </c>
      <c r="E30" s="22" t="s">
        <v>90</v>
      </c>
      <c r="F30" s="25" t="s">
        <v>86</v>
      </c>
      <c r="G30" s="26">
        <v>4381</v>
      </c>
      <c r="H30" s="22">
        <v>8276</v>
      </c>
      <c r="I30" s="22">
        <v>12</v>
      </c>
      <c r="J30" s="22">
        <v>540</v>
      </c>
      <c r="K30" s="22">
        <v>332</v>
      </c>
      <c r="L30" s="22"/>
      <c r="M30" s="22">
        <v>332</v>
      </c>
      <c r="N30" s="22">
        <v>82</v>
      </c>
      <c r="O30" s="22"/>
      <c r="P30" s="22"/>
      <c r="Q30" s="16"/>
      <c r="R30" s="16"/>
      <c r="S30" s="36"/>
    </row>
    <row r="31" spans="1:19" s="1" customFormat="1" ht="14.25">
      <c r="A31" s="18" t="s">
        <v>91</v>
      </c>
      <c r="B31" s="18" t="s">
        <v>92</v>
      </c>
      <c r="C31" s="18">
        <v>3</v>
      </c>
      <c r="D31" s="18"/>
      <c r="E31" s="18"/>
      <c r="F31" s="19"/>
      <c r="G31" s="20">
        <f aca="true" t="shared" si="8" ref="G31:N31">G32+G33+G34</f>
        <v>460</v>
      </c>
      <c r="H31" s="18">
        <f t="shared" si="8"/>
        <v>5850</v>
      </c>
      <c r="I31" s="18">
        <f t="shared" si="8"/>
        <v>37</v>
      </c>
      <c r="J31" s="18">
        <f t="shared" si="8"/>
        <v>540</v>
      </c>
      <c r="K31" s="18">
        <f t="shared" si="8"/>
        <v>341</v>
      </c>
      <c r="L31" s="18">
        <f t="shared" si="8"/>
        <v>0</v>
      </c>
      <c r="M31" s="18">
        <f t="shared" si="8"/>
        <v>341</v>
      </c>
      <c r="N31" s="18">
        <f t="shared" si="8"/>
        <v>175</v>
      </c>
      <c r="O31" s="18">
        <v>346</v>
      </c>
      <c r="P31" s="18"/>
      <c r="Q31" s="18">
        <f>IF(K31-O31-P31&lt;0,ABS(K31-O31-P31),0)</f>
        <v>5</v>
      </c>
      <c r="R31" s="18">
        <f>IF(K31-O31-P31&gt;0,K31-O31-P31,0)</f>
        <v>0</v>
      </c>
      <c r="S31" s="36">
        <f>R31-Q31</f>
        <v>-5</v>
      </c>
    </row>
    <row r="32" spans="1:19" ht="24">
      <c r="A32" s="22">
        <v>1</v>
      </c>
      <c r="B32" s="22" t="s">
        <v>93</v>
      </c>
      <c r="C32" s="22" t="s">
        <v>94</v>
      </c>
      <c r="D32" s="22" t="s">
        <v>34</v>
      </c>
      <c r="E32" s="22" t="s">
        <v>95</v>
      </c>
      <c r="F32" s="25" t="s">
        <v>96</v>
      </c>
      <c r="G32" s="26">
        <v>230</v>
      </c>
      <c r="H32" s="22">
        <v>4500</v>
      </c>
      <c r="I32" s="22">
        <v>12</v>
      </c>
      <c r="J32" s="22">
        <v>360</v>
      </c>
      <c r="K32" s="22">
        <v>166</v>
      </c>
      <c r="L32" s="22"/>
      <c r="M32" s="22">
        <v>166</v>
      </c>
      <c r="N32" s="32"/>
      <c r="O32" s="22"/>
      <c r="P32" s="22"/>
      <c r="Q32" s="16"/>
      <c r="R32" s="16"/>
      <c r="S32" s="36"/>
    </row>
    <row r="33" spans="1:19" s="2" customFormat="1" ht="14.25">
      <c r="A33" s="22">
        <v>2</v>
      </c>
      <c r="B33" s="22" t="s">
        <v>92</v>
      </c>
      <c r="C33" s="27" t="s">
        <v>97</v>
      </c>
      <c r="D33" s="22" t="s">
        <v>98</v>
      </c>
      <c r="E33" s="22" t="s">
        <v>99</v>
      </c>
      <c r="F33" s="25" t="s">
        <v>100</v>
      </c>
      <c r="G33" s="26">
        <v>150</v>
      </c>
      <c r="H33" s="22">
        <v>1000</v>
      </c>
      <c r="I33" s="22">
        <v>10</v>
      </c>
      <c r="J33" s="22">
        <v>90</v>
      </c>
      <c r="K33" s="22">
        <v>115</v>
      </c>
      <c r="L33" s="22"/>
      <c r="M33" s="22">
        <v>115</v>
      </c>
      <c r="N33" s="22">
        <v>115</v>
      </c>
      <c r="O33" s="22"/>
      <c r="P33" s="22"/>
      <c r="Q33" s="16"/>
      <c r="R33" s="16"/>
      <c r="S33" s="36"/>
    </row>
    <row r="34" spans="1:19" s="2" customFormat="1" ht="14.25">
      <c r="A34" s="22">
        <v>3</v>
      </c>
      <c r="B34" s="22" t="s">
        <v>92</v>
      </c>
      <c r="C34" s="22" t="s">
        <v>101</v>
      </c>
      <c r="D34" s="22" t="s">
        <v>98</v>
      </c>
      <c r="E34" s="22" t="s">
        <v>99</v>
      </c>
      <c r="F34" s="25" t="s">
        <v>100</v>
      </c>
      <c r="G34" s="26">
        <v>80</v>
      </c>
      <c r="H34" s="22">
        <v>350</v>
      </c>
      <c r="I34" s="22">
        <v>15</v>
      </c>
      <c r="J34" s="22">
        <v>90</v>
      </c>
      <c r="K34" s="22">
        <v>60</v>
      </c>
      <c r="L34" s="22"/>
      <c r="M34" s="22">
        <v>60</v>
      </c>
      <c r="N34" s="22">
        <v>60</v>
      </c>
      <c r="O34" s="22"/>
      <c r="P34" s="22"/>
      <c r="Q34" s="16"/>
      <c r="R34" s="16"/>
      <c r="S34" s="36"/>
    </row>
    <row r="35" spans="1:19" s="1" customFormat="1" ht="14.25">
      <c r="A35" s="18" t="s">
        <v>102</v>
      </c>
      <c r="B35" s="18" t="s">
        <v>103</v>
      </c>
      <c r="C35" s="18">
        <v>1</v>
      </c>
      <c r="D35" s="18"/>
      <c r="E35" s="18"/>
      <c r="F35" s="19"/>
      <c r="G35" s="20">
        <f>G36</f>
        <v>1500</v>
      </c>
      <c r="H35" s="18">
        <v>4800</v>
      </c>
      <c r="I35" s="18">
        <v>12</v>
      </c>
      <c r="J35" s="18">
        <v>360</v>
      </c>
      <c r="K35" s="18">
        <f aca="true" t="shared" si="9" ref="K35:N35">K36</f>
        <v>206</v>
      </c>
      <c r="L35" s="18"/>
      <c r="M35" s="18">
        <f t="shared" si="9"/>
        <v>206</v>
      </c>
      <c r="N35" s="18">
        <f t="shared" si="9"/>
        <v>40</v>
      </c>
      <c r="O35" s="18">
        <v>346</v>
      </c>
      <c r="P35" s="18"/>
      <c r="Q35" s="18">
        <f>IF(K35-O35-P35&lt;0,ABS(K35-O35-P35),0)</f>
        <v>140</v>
      </c>
      <c r="R35" s="18">
        <f>IF(K35-O35-P35&gt;0,K35-O35-P35,0)</f>
        <v>0</v>
      </c>
      <c r="S35" s="36">
        <f>R35-Q35</f>
        <v>-140</v>
      </c>
    </row>
    <row r="36" spans="1:19" ht="24">
      <c r="A36" s="22">
        <v>1</v>
      </c>
      <c r="B36" s="22" t="s">
        <v>104</v>
      </c>
      <c r="C36" s="22" t="s">
        <v>105</v>
      </c>
      <c r="D36" s="22" t="s">
        <v>34</v>
      </c>
      <c r="E36" s="22" t="s">
        <v>106</v>
      </c>
      <c r="F36" s="25" t="s">
        <v>96</v>
      </c>
      <c r="G36" s="26">
        <v>1500</v>
      </c>
      <c r="H36" s="22">
        <v>4800</v>
      </c>
      <c r="I36" s="22">
        <v>12</v>
      </c>
      <c r="J36" s="22">
        <v>360</v>
      </c>
      <c r="K36" s="22">
        <v>206</v>
      </c>
      <c r="L36" s="22"/>
      <c r="M36" s="22">
        <v>206</v>
      </c>
      <c r="N36" s="22">
        <v>40</v>
      </c>
      <c r="O36" s="22"/>
      <c r="P36" s="22"/>
      <c r="Q36" s="16"/>
      <c r="R36" s="16"/>
      <c r="S36" s="36"/>
    </row>
    <row r="37" spans="1:19" s="1" customFormat="1" ht="14.25">
      <c r="A37" s="18" t="s">
        <v>107</v>
      </c>
      <c r="B37" s="18" t="s">
        <v>108</v>
      </c>
      <c r="C37" s="18">
        <v>2</v>
      </c>
      <c r="D37" s="18"/>
      <c r="E37" s="18"/>
      <c r="F37" s="19"/>
      <c r="G37" s="20">
        <f>G38+G39</f>
        <v>4358</v>
      </c>
      <c r="H37" s="18">
        <v>8647</v>
      </c>
      <c r="I37" s="18">
        <v>18</v>
      </c>
      <c r="J37" s="18">
        <v>540</v>
      </c>
      <c r="K37" s="18">
        <f aca="true" t="shared" si="10" ref="K37:N37">K38+K39</f>
        <v>832</v>
      </c>
      <c r="L37" s="18"/>
      <c r="M37" s="18">
        <f t="shared" si="10"/>
        <v>832</v>
      </c>
      <c r="N37" s="18">
        <f t="shared" si="10"/>
        <v>57</v>
      </c>
      <c r="O37" s="18">
        <v>346</v>
      </c>
      <c r="P37" s="18"/>
      <c r="Q37" s="18">
        <f>IF(K37-O37-P37&lt;0,ABS(K37-O37-P37),0)</f>
        <v>0</v>
      </c>
      <c r="R37" s="18">
        <f>IF(K37-O37-P37&gt;0,K37-O37-P37,0)</f>
        <v>486</v>
      </c>
      <c r="S37" s="36">
        <f>R37-Q37</f>
        <v>486</v>
      </c>
    </row>
    <row r="38" spans="1:19" ht="24">
      <c r="A38" s="22">
        <v>1</v>
      </c>
      <c r="B38" s="22" t="s">
        <v>109</v>
      </c>
      <c r="C38" s="22" t="s">
        <v>110</v>
      </c>
      <c r="D38" s="22" t="s">
        <v>84</v>
      </c>
      <c r="E38" s="22" t="s">
        <v>111</v>
      </c>
      <c r="F38" s="25" t="s">
        <v>112</v>
      </c>
      <c r="G38" s="26">
        <v>2802</v>
      </c>
      <c r="H38" s="22">
        <v>6080.7</v>
      </c>
      <c r="I38" s="22">
        <v>12</v>
      </c>
      <c r="J38" s="22">
        <v>360</v>
      </c>
      <c r="K38" s="22">
        <v>533</v>
      </c>
      <c r="L38" s="22"/>
      <c r="M38" s="22">
        <v>533</v>
      </c>
      <c r="N38" s="22">
        <v>37</v>
      </c>
      <c r="O38" s="22"/>
      <c r="P38" s="22"/>
      <c r="Q38" s="16"/>
      <c r="R38" s="16"/>
      <c r="S38" s="36"/>
    </row>
    <row r="39" spans="1:19" ht="24">
      <c r="A39" s="22">
        <v>2</v>
      </c>
      <c r="B39" s="22" t="s">
        <v>113</v>
      </c>
      <c r="C39" s="22" t="s">
        <v>114</v>
      </c>
      <c r="D39" s="22" t="s">
        <v>84</v>
      </c>
      <c r="E39" s="22" t="s">
        <v>115</v>
      </c>
      <c r="F39" s="25" t="s">
        <v>112</v>
      </c>
      <c r="G39" s="26">
        <v>1556</v>
      </c>
      <c r="H39" s="22">
        <v>2566.3</v>
      </c>
      <c r="I39" s="22">
        <v>6</v>
      </c>
      <c r="J39" s="22">
        <v>180</v>
      </c>
      <c r="K39" s="22">
        <v>299</v>
      </c>
      <c r="L39" s="22"/>
      <c r="M39" s="22">
        <v>299</v>
      </c>
      <c r="N39" s="22">
        <v>20</v>
      </c>
      <c r="O39" s="22"/>
      <c r="P39" s="22"/>
      <c r="Q39" s="16"/>
      <c r="R39" s="16"/>
      <c r="S39" s="36"/>
    </row>
    <row r="40" spans="1:19" s="1" customFormat="1" ht="14.25">
      <c r="A40" s="18" t="s">
        <v>116</v>
      </c>
      <c r="B40" s="18" t="s">
        <v>117</v>
      </c>
      <c r="C40" s="18">
        <v>8</v>
      </c>
      <c r="D40" s="18"/>
      <c r="E40" s="18"/>
      <c r="F40" s="19"/>
      <c r="G40" s="20">
        <f>SUM(G41:G48)</f>
        <v>15940.1597</v>
      </c>
      <c r="H40" s="18">
        <v>42211.61</v>
      </c>
      <c r="I40" s="18">
        <v>97</v>
      </c>
      <c r="J40" s="18">
        <v>3600</v>
      </c>
      <c r="K40" s="18">
        <f aca="true" t="shared" si="11" ref="K40:P40">SUM(K41:K48)</f>
        <v>2165</v>
      </c>
      <c r="L40" s="18">
        <f t="shared" si="11"/>
        <v>416</v>
      </c>
      <c r="M40" s="18">
        <f t="shared" si="11"/>
        <v>1749</v>
      </c>
      <c r="N40" s="18">
        <f t="shared" si="11"/>
        <v>286</v>
      </c>
      <c r="O40" s="18">
        <v>346</v>
      </c>
      <c r="P40" s="18">
        <f t="shared" si="11"/>
        <v>416</v>
      </c>
      <c r="Q40" s="18">
        <f>IF(K40-O40-P40&lt;0,ABS(K40-O40-P40),0)</f>
        <v>0</v>
      </c>
      <c r="R40" s="18">
        <f>IF(K40-O40-P40&gt;0,K40-O40-P40,0)</f>
        <v>1403</v>
      </c>
      <c r="S40" s="36">
        <f>R40-Q40</f>
        <v>1403</v>
      </c>
    </row>
    <row r="41" spans="1:19" ht="24">
      <c r="A41" s="22">
        <v>1</v>
      </c>
      <c r="B41" s="22" t="s">
        <v>118</v>
      </c>
      <c r="C41" s="22" t="s">
        <v>119</v>
      </c>
      <c r="D41" s="22" t="s">
        <v>84</v>
      </c>
      <c r="E41" s="22" t="s">
        <v>120</v>
      </c>
      <c r="F41" s="25" t="s">
        <v>121</v>
      </c>
      <c r="G41" s="26">
        <v>3000</v>
      </c>
      <c r="H41" s="22">
        <v>9000</v>
      </c>
      <c r="I41" s="22">
        <v>18</v>
      </c>
      <c r="J41" s="22">
        <v>540</v>
      </c>
      <c r="K41" s="22">
        <v>416</v>
      </c>
      <c r="L41" s="22">
        <v>416</v>
      </c>
      <c r="M41" s="22"/>
      <c r="N41" s="22"/>
      <c r="O41" s="22"/>
      <c r="P41" s="22">
        <v>416</v>
      </c>
      <c r="Q41" s="16"/>
      <c r="R41" s="16"/>
      <c r="S41" s="36"/>
    </row>
    <row r="42" spans="1:19" ht="24">
      <c r="A42" s="22">
        <v>2</v>
      </c>
      <c r="B42" s="22" t="s">
        <v>122</v>
      </c>
      <c r="C42" s="22" t="s">
        <v>123</v>
      </c>
      <c r="D42" s="22" t="s">
        <v>84</v>
      </c>
      <c r="E42" s="28" t="s">
        <v>124</v>
      </c>
      <c r="F42" s="25" t="s">
        <v>121</v>
      </c>
      <c r="G42" s="26">
        <v>3570.8591</v>
      </c>
      <c r="H42" s="22">
        <v>6342.02</v>
      </c>
      <c r="I42" s="22">
        <v>15</v>
      </c>
      <c r="J42" s="22">
        <v>450</v>
      </c>
      <c r="K42" s="22">
        <v>416</v>
      </c>
      <c r="L42" s="22"/>
      <c r="M42" s="22">
        <v>416</v>
      </c>
      <c r="N42" s="22"/>
      <c r="O42" s="22"/>
      <c r="P42" s="22"/>
      <c r="Q42" s="16"/>
      <c r="R42" s="16"/>
      <c r="S42" s="36"/>
    </row>
    <row r="43" spans="1:19" ht="24">
      <c r="A43" s="22">
        <v>3</v>
      </c>
      <c r="B43" s="22" t="s">
        <v>125</v>
      </c>
      <c r="C43" s="22" t="s">
        <v>126</v>
      </c>
      <c r="D43" s="22" t="s">
        <v>89</v>
      </c>
      <c r="E43" s="22" t="s">
        <v>127</v>
      </c>
      <c r="F43" s="25" t="s">
        <v>128</v>
      </c>
      <c r="G43" s="26">
        <v>1781.71</v>
      </c>
      <c r="H43" s="22">
        <v>6377.32</v>
      </c>
      <c r="I43" s="22">
        <v>13</v>
      </c>
      <c r="J43" s="22">
        <v>450</v>
      </c>
      <c r="K43" s="22">
        <v>250</v>
      </c>
      <c r="L43" s="22"/>
      <c r="M43" s="22">
        <v>250</v>
      </c>
      <c r="N43" s="22"/>
      <c r="O43" s="22"/>
      <c r="P43" s="22"/>
      <c r="Q43" s="16"/>
      <c r="R43" s="16"/>
      <c r="S43" s="36"/>
    </row>
    <row r="44" spans="1:19" ht="24">
      <c r="A44" s="22">
        <v>4</v>
      </c>
      <c r="B44" s="22" t="s">
        <v>129</v>
      </c>
      <c r="C44" s="22" t="s">
        <v>130</v>
      </c>
      <c r="D44" s="22" t="s">
        <v>89</v>
      </c>
      <c r="E44" s="28" t="s">
        <v>131</v>
      </c>
      <c r="F44" s="25" t="s">
        <v>128</v>
      </c>
      <c r="G44" s="26">
        <v>1815.0189</v>
      </c>
      <c r="H44" s="26">
        <v>3416.2</v>
      </c>
      <c r="I44" s="22">
        <v>6</v>
      </c>
      <c r="J44" s="22">
        <v>270</v>
      </c>
      <c r="K44" s="22">
        <v>140</v>
      </c>
      <c r="L44" s="22"/>
      <c r="M44" s="22">
        <v>140</v>
      </c>
      <c r="N44" s="22"/>
      <c r="O44" s="22"/>
      <c r="P44" s="22"/>
      <c r="Q44" s="16"/>
      <c r="R44" s="16"/>
      <c r="S44" s="36"/>
    </row>
    <row r="45" spans="1:19" ht="24">
      <c r="A45" s="22">
        <v>5</v>
      </c>
      <c r="B45" s="22" t="s">
        <v>132</v>
      </c>
      <c r="C45" s="22" t="s">
        <v>133</v>
      </c>
      <c r="D45" s="22" t="s">
        <v>89</v>
      </c>
      <c r="E45" s="28" t="s">
        <v>134</v>
      </c>
      <c r="F45" s="25" t="s">
        <v>128</v>
      </c>
      <c r="G45" s="26">
        <v>3481.7017</v>
      </c>
      <c r="H45" s="22">
        <v>6131.69</v>
      </c>
      <c r="I45" s="22">
        <v>6</v>
      </c>
      <c r="J45" s="22">
        <v>450</v>
      </c>
      <c r="K45" s="22">
        <v>426</v>
      </c>
      <c r="L45" s="22"/>
      <c r="M45" s="22">
        <v>426</v>
      </c>
      <c r="N45" s="22">
        <v>286</v>
      </c>
      <c r="O45" s="22"/>
      <c r="P45" s="22"/>
      <c r="Q45" s="16"/>
      <c r="R45" s="16"/>
      <c r="S45" s="36"/>
    </row>
    <row r="46" spans="1:19" ht="24">
      <c r="A46" s="22">
        <v>6</v>
      </c>
      <c r="B46" s="22" t="s">
        <v>135</v>
      </c>
      <c r="C46" s="22" t="s">
        <v>136</v>
      </c>
      <c r="D46" s="22" t="s">
        <v>89</v>
      </c>
      <c r="E46" s="28" t="s">
        <v>137</v>
      </c>
      <c r="F46" s="25" t="s">
        <v>128</v>
      </c>
      <c r="G46" s="26">
        <v>1690.87</v>
      </c>
      <c r="H46" s="22">
        <v>3444.38</v>
      </c>
      <c r="I46" s="22">
        <v>9</v>
      </c>
      <c r="J46" s="22">
        <v>540</v>
      </c>
      <c r="K46" s="22">
        <v>195</v>
      </c>
      <c r="L46" s="22"/>
      <c r="M46" s="22">
        <v>195</v>
      </c>
      <c r="N46" s="22"/>
      <c r="O46" s="22"/>
      <c r="P46" s="22"/>
      <c r="Q46" s="16"/>
      <c r="R46" s="16"/>
      <c r="S46" s="36"/>
    </row>
    <row r="47" spans="1:19" ht="24">
      <c r="A47" s="22">
        <v>7</v>
      </c>
      <c r="B47" s="22" t="s">
        <v>138</v>
      </c>
      <c r="C47" s="22" t="s">
        <v>139</v>
      </c>
      <c r="D47" s="22" t="s">
        <v>34</v>
      </c>
      <c r="E47" s="24" t="s">
        <v>140</v>
      </c>
      <c r="F47" s="25" t="s">
        <v>141</v>
      </c>
      <c r="G47" s="26">
        <v>240</v>
      </c>
      <c r="H47" s="22">
        <v>3000</v>
      </c>
      <c r="I47" s="22">
        <v>12</v>
      </c>
      <c r="J47" s="22">
        <v>360</v>
      </c>
      <c r="K47" s="22">
        <v>156</v>
      </c>
      <c r="L47" s="22"/>
      <c r="M47" s="22">
        <v>156</v>
      </c>
      <c r="N47" s="22"/>
      <c r="O47" s="22"/>
      <c r="P47" s="22"/>
      <c r="Q47" s="16"/>
      <c r="R47" s="16"/>
      <c r="S47" s="36"/>
    </row>
    <row r="48" spans="1:19" ht="24">
      <c r="A48" s="22">
        <v>8</v>
      </c>
      <c r="B48" s="22" t="s">
        <v>142</v>
      </c>
      <c r="C48" s="22" t="s">
        <v>143</v>
      </c>
      <c r="D48" s="22" t="s">
        <v>34</v>
      </c>
      <c r="E48" s="24" t="s">
        <v>144</v>
      </c>
      <c r="F48" s="25" t="s">
        <v>141</v>
      </c>
      <c r="G48" s="26">
        <v>360</v>
      </c>
      <c r="H48" s="22">
        <v>4500</v>
      </c>
      <c r="I48" s="22">
        <v>18</v>
      </c>
      <c r="J48" s="22">
        <v>540</v>
      </c>
      <c r="K48" s="22">
        <v>166</v>
      </c>
      <c r="L48" s="22"/>
      <c r="M48" s="22">
        <v>166</v>
      </c>
      <c r="N48" s="22"/>
      <c r="O48" s="22"/>
      <c r="P48" s="22"/>
      <c r="Q48" s="16"/>
      <c r="R48" s="16"/>
      <c r="S48" s="36"/>
    </row>
    <row r="49" spans="1:19" s="1" customFormat="1" ht="14.25">
      <c r="A49" s="18" t="s">
        <v>145</v>
      </c>
      <c r="B49" s="18" t="s">
        <v>146</v>
      </c>
      <c r="C49" s="18">
        <v>0</v>
      </c>
      <c r="D49" s="18"/>
      <c r="E49" s="21"/>
      <c r="F49" s="19"/>
      <c r="G49" s="20"/>
      <c r="H49" s="18"/>
      <c r="I49" s="18"/>
      <c r="J49" s="18"/>
      <c r="K49" s="18"/>
      <c r="L49" s="18"/>
      <c r="M49" s="18"/>
      <c r="N49" s="18"/>
      <c r="O49" s="18">
        <v>346</v>
      </c>
      <c r="P49" s="18"/>
      <c r="Q49" s="18">
        <f>IF(K49-O49-P49&lt;0,ABS(K49-O49-P49),0)</f>
        <v>346</v>
      </c>
      <c r="R49" s="18">
        <f>IF(K49-O49-P49&gt;0,K49-O49-P49,0)</f>
        <v>0</v>
      </c>
      <c r="S49" s="36">
        <f>R49-Q49</f>
        <v>-346</v>
      </c>
    </row>
    <row r="50" spans="1:19" ht="14.25">
      <c r="A50" s="22">
        <v>1</v>
      </c>
      <c r="B50" s="23"/>
      <c r="C50" s="22" t="s">
        <v>29</v>
      </c>
      <c r="D50" s="22"/>
      <c r="E50" s="24"/>
      <c r="F50" s="25"/>
      <c r="G50" s="26"/>
      <c r="H50" s="22"/>
      <c r="I50" s="22"/>
      <c r="J50" s="22"/>
      <c r="K50" s="22"/>
      <c r="L50" s="22"/>
      <c r="M50" s="22"/>
      <c r="N50" s="22"/>
      <c r="O50" s="22"/>
      <c r="P50" s="22"/>
      <c r="Q50" s="16"/>
      <c r="R50" s="16"/>
      <c r="S50" s="36"/>
    </row>
    <row r="51" spans="1:19" s="1" customFormat="1" ht="14.25">
      <c r="A51" s="18" t="s">
        <v>147</v>
      </c>
      <c r="B51" s="18" t="s">
        <v>148</v>
      </c>
      <c r="C51" s="18">
        <v>1</v>
      </c>
      <c r="D51" s="18"/>
      <c r="E51" s="18"/>
      <c r="F51" s="19"/>
      <c r="G51" s="20">
        <f>G52</f>
        <v>1390</v>
      </c>
      <c r="H51" s="18">
        <v>3500</v>
      </c>
      <c r="I51" s="18">
        <v>6</v>
      </c>
      <c r="J51" s="18">
        <v>360</v>
      </c>
      <c r="K51" s="18">
        <f aca="true" t="shared" si="12" ref="K51:N51">K52</f>
        <v>245</v>
      </c>
      <c r="L51" s="18"/>
      <c r="M51" s="18">
        <f t="shared" si="12"/>
        <v>245</v>
      </c>
      <c r="N51" s="18">
        <f t="shared" si="12"/>
        <v>105</v>
      </c>
      <c r="O51" s="18">
        <v>346</v>
      </c>
      <c r="P51" s="18"/>
      <c r="Q51" s="18">
        <f>IF(K51-O51-P51&lt;0,ABS(K51-O51-P51),0)</f>
        <v>101</v>
      </c>
      <c r="R51" s="18">
        <f>IF(K51-O51-P51&gt;0,K51-O51-P51,0)</f>
        <v>0</v>
      </c>
      <c r="S51" s="36">
        <f>R51-Q51</f>
        <v>-101</v>
      </c>
    </row>
    <row r="52" spans="1:19" ht="33.75" customHeight="1">
      <c r="A52" s="22">
        <v>1</v>
      </c>
      <c r="B52" s="22" t="s">
        <v>149</v>
      </c>
      <c r="C52" s="22" t="s">
        <v>150</v>
      </c>
      <c r="D52" s="22" t="s">
        <v>89</v>
      </c>
      <c r="E52" s="22" t="s">
        <v>151</v>
      </c>
      <c r="F52" s="25" t="s">
        <v>152</v>
      </c>
      <c r="G52" s="26">
        <v>1390</v>
      </c>
      <c r="H52" s="22">
        <v>3500</v>
      </c>
      <c r="I52" s="22">
        <v>6</v>
      </c>
      <c r="J52" s="22">
        <v>360</v>
      </c>
      <c r="K52" s="22">
        <v>245</v>
      </c>
      <c r="L52" s="22"/>
      <c r="M52" s="22">
        <v>245</v>
      </c>
      <c r="N52" s="22">
        <v>105</v>
      </c>
      <c r="O52" s="22"/>
      <c r="P52" s="22"/>
      <c r="Q52" s="16"/>
      <c r="R52" s="16"/>
      <c r="S52" s="36"/>
    </row>
    <row r="53" spans="1:19" s="1" customFormat="1" ht="14.25">
      <c r="A53" s="18" t="s">
        <v>153</v>
      </c>
      <c r="B53" s="18" t="s">
        <v>154</v>
      </c>
      <c r="C53" s="18">
        <v>2</v>
      </c>
      <c r="D53" s="18"/>
      <c r="E53" s="18"/>
      <c r="F53" s="19"/>
      <c r="G53" s="20">
        <f>G54+G55</f>
        <v>4700</v>
      </c>
      <c r="H53" s="18">
        <v>7775</v>
      </c>
      <c r="I53" s="18">
        <v>24</v>
      </c>
      <c r="J53" s="18">
        <v>720</v>
      </c>
      <c r="K53" s="18">
        <f aca="true" t="shared" si="13" ref="K53:N53">K54+K55</f>
        <v>549</v>
      </c>
      <c r="L53" s="18"/>
      <c r="M53" s="18">
        <f t="shared" si="13"/>
        <v>549</v>
      </c>
      <c r="N53" s="18">
        <f t="shared" si="13"/>
        <v>383</v>
      </c>
      <c r="O53" s="18">
        <v>346</v>
      </c>
      <c r="P53" s="18"/>
      <c r="Q53" s="18">
        <f>IF(K53-O53-P53&lt;0,ABS(K53-O53-P53),0)</f>
        <v>0</v>
      </c>
      <c r="R53" s="18">
        <f>IF(K53-O53-P53&gt;0,K53-O53-P53,0)</f>
        <v>203</v>
      </c>
      <c r="S53" s="36">
        <f>R53-Q53</f>
        <v>203</v>
      </c>
    </row>
    <row r="54" spans="1:19" ht="42.75" customHeight="1">
      <c r="A54" s="22">
        <v>1</v>
      </c>
      <c r="B54" s="22" t="s">
        <v>155</v>
      </c>
      <c r="C54" s="22" t="s">
        <v>156</v>
      </c>
      <c r="D54" s="22" t="s">
        <v>34</v>
      </c>
      <c r="E54" s="22" t="s">
        <v>157</v>
      </c>
      <c r="F54" s="25" t="s">
        <v>158</v>
      </c>
      <c r="G54" s="26">
        <v>700</v>
      </c>
      <c r="H54" s="22">
        <v>3200</v>
      </c>
      <c r="I54" s="22">
        <v>12</v>
      </c>
      <c r="J54" s="22">
        <v>360</v>
      </c>
      <c r="K54" s="22">
        <v>266</v>
      </c>
      <c r="L54" s="22"/>
      <c r="M54" s="22">
        <v>266</v>
      </c>
      <c r="N54" s="22">
        <v>100</v>
      </c>
      <c r="O54" s="22"/>
      <c r="P54" s="22"/>
      <c r="Q54" s="16"/>
      <c r="R54" s="16"/>
      <c r="S54" s="36"/>
    </row>
    <row r="55" spans="1:19" s="2" customFormat="1" ht="24">
      <c r="A55" s="22">
        <v>2</v>
      </c>
      <c r="B55" s="22" t="s">
        <v>82</v>
      </c>
      <c r="C55" s="22" t="s">
        <v>159</v>
      </c>
      <c r="D55" s="22" t="s">
        <v>34</v>
      </c>
      <c r="E55" s="22" t="s">
        <v>160</v>
      </c>
      <c r="F55" s="25" t="s">
        <v>161</v>
      </c>
      <c r="G55" s="26">
        <v>4000</v>
      </c>
      <c r="H55" s="22">
        <v>4575</v>
      </c>
      <c r="I55" s="22">
        <v>12</v>
      </c>
      <c r="J55" s="22">
        <v>360</v>
      </c>
      <c r="K55" s="22">
        <v>283</v>
      </c>
      <c r="L55" s="22"/>
      <c r="M55" s="22">
        <v>283</v>
      </c>
      <c r="N55" s="22">
        <v>283</v>
      </c>
      <c r="O55" s="22"/>
      <c r="P55" s="22"/>
      <c r="Q55" s="16">
        <f>IF(K55-O55-P55&lt;0,ABS(K55-O55-P55),0)</f>
        <v>0</v>
      </c>
      <c r="R55" s="16">
        <v>0</v>
      </c>
      <c r="S55" s="36"/>
    </row>
    <row r="56" spans="1:19" s="1" customFormat="1" ht="18" customHeight="1">
      <c r="A56" s="18" t="s">
        <v>162</v>
      </c>
      <c r="B56" s="18"/>
      <c r="C56" s="18">
        <f>C57+C63+C69+C74+C81+C77+C79</f>
        <v>24</v>
      </c>
      <c r="D56" s="18"/>
      <c r="E56" s="18"/>
      <c r="F56" s="19"/>
      <c r="G56" s="20">
        <f aca="true" t="shared" si="14" ref="G56:R56">G57+G63+G69+G74+G81+G77+G79</f>
        <v>29804</v>
      </c>
      <c r="H56" s="18">
        <f t="shared" si="14"/>
        <v>99184.6</v>
      </c>
      <c r="I56" s="18">
        <f t="shared" si="14"/>
        <v>243</v>
      </c>
      <c r="J56" s="18">
        <f t="shared" si="14"/>
        <v>7380</v>
      </c>
      <c r="K56" s="18">
        <f t="shared" si="14"/>
        <v>7147</v>
      </c>
      <c r="L56" s="18">
        <f t="shared" si="14"/>
        <v>912</v>
      </c>
      <c r="M56" s="18">
        <f t="shared" si="14"/>
        <v>6235</v>
      </c>
      <c r="N56" s="18">
        <f t="shared" si="14"/>
        <v>789</v>
      </c>
      <c r="O56" s="18">
        <f t="shared" si="14"/>
        <v>2422</v>
      </c>
      <c r="P56" s="18">
        <f t="shared" si="14"/>
        <v>912</v>
      </c>
      <c r="Q56" s="18">
        <f t="shared" si="14"/>
        <v>155</v>
      </c>
      <c r="R56" s="18">
        <f t="shared" si="14"/>
        <v>3968</v>
      </c>
      <c r="S56" s="36">
        <f>R56-Q56</f>
        <v>3813</v>
      </c>
    </row>
    <row r="57" spans="1:19" s="1" customFormat="1" ht="14.25">
      <c r="A57" s="18" t="s">
        <v>27</v>
      </c>
      <c r="B57" s="18" t="s">
        <v>163</v>
      </c>
      <c r="C57" s="18">
        <v>5</v>
      </c>
      <c r="D57" s="18"/>
      <c r="E57" s="18"/>
      <c r="F57" s="19"/>
      <c r="G57" s="20">
        <f>SUM(G58:G62)</f>
        <v>5215</v>
      </c>
      <c r="H57" s="18">
        <v>19939.09</v>
      </c>
      <c r="I57" s="18">
        <v>51</v>
      </c>
      <c r="J57" s="18">
        <v>1530</v>
      </c>
      <c r="K57" s="18">
        <f>K58+K59+K60+K61+K62</f>
        <v>791</v>
      </c>
      <c r="L57" s="18"/>
      <c r="M57" s="18">
        <f>M58+M59+M60+M61+M62</f>
        <v>791</v>
      </c>
      <c r="N57" s="18">
        <v>93</v>
      </c>
      <c r="O57" s="18">
        <v>346</v>
      </c>
      <c r="P57" s="18"/>
      <c r="Q57" s="18">
        <f>IF(K57-O57-P57&lt;0,ABS(K57-O57-P57),0)</f>
        <v>0</v>
      </c>
      <c r="R57" s="18">
        <f>IF(K57-O57-P57&gt;0,K57-O57-P57,0)</f>
        <v>445</v>
      </c>
      <c r="S57" s="36">
        <f>R57-Q57</f>
        <v>445</v>
      </c>
    </row>
    <row r="58" spans="1:19" ht="14.25">
      <c r="A58" s="22">
        <v>1</v>
      </c>
      <c r="B58" s="22" t="s">
        <v>164</v>
      </c>
      <c r="C58" s="22" t="s">
        <v>165</v>
      </c>
      <c r="D58" s="22" t="s">
        <v>98</v>
      </c>
      <c r="E58" s="22" t="s">
        <v>166</v>
      </c>
      <c r="F58" s="25" t="s">
        <v>167</v>
      </c>
      <c r="G58" s="26">
        <v>2238</v>
      </c>
      <c r="H58" s="22">
        <v>6664</v>
      </c>
      <c r="I58" s="22">
        <v>6</v>
      </c>
      <c r="J58" s="22">
        <v>360</v>
      </c>
      <c r="K58" s="22">
        <v>198</v>
      </c>
      <c r="L58" s="22"/>
      <c r="M58" s="22">
        <v>198</v>
      </c>
      <c r="N58" s="22">
        <v>93</v>
      </c>
      <c r="O58" s="22"/>
      <c r="P58" s="22"/>
      <c r="Q58" s="16"/>
      <c r="R58" s="16"/>
      <c r="S58" s="36"/>
    </row>
    <row r="59" spans="1:19" ht="24">
      <c r="A59" s="22">
        <v>2</v>
      </c>
      <c r="B59" s="22" t="s">
        <v>168</v>
      </c>
      <c r="C59" s="22" t="s">
        <v>169</v>
      </c>
      <c r="D59" s="22" t="s">
        <v>34</v>
      </c>
      <c r="E59" s="22" t="s">
        <v>170</v>
      </c>
      <c r="F59" s="25" t="s">
        <v>171</v>
      </c>
      <c r="G59" s="26">
        <v>500</v>
      </c>
      <c r="H59" s="22">
        <v>3233.09</v>
      </c>
      <c r="I59" s="22">
        <v>9</v>
      </c>
      <c r="J59" s="22">
        <v>270</v>
      </c>
      <c r="K59" s="22">
        <v>130</v>
      </c>
      <c r="L59" s="22"/>
      <c r="M59" s="22">
        <v>130</v>
      </c>
      <c r="N59" s="22"/>
      <c r="O59" s="22"/>
      <c r="P59" s="22"/>
      <c r="Q59" s="16"/>
      <c r="R59" s="16"/>
      <c r="S59" s="36"/>
    </row>
    <row r="60" spans="1:19" ht="24">
      <c r="A60" s="22">
        <v>3</v>
      </c>
      <c r="B60" s="22" t="s">
        <v>172</v>
      </c>
      <c r="C60" s="22" t="s">
        <v>173</v>
      </c>
      <c r="D60" s="22" t="s">
        <v>34</v>
      </c>
      <c r="E60" s="22" t="s">
        <v>174</v>
      </c>
      <c r="F60" s="25" t="s">
        <v>171</v>
      </c>
      <c r="G60" s="26">
        <v>550</v>
      </c>
      <c r="H60" s="22">
        <v>4322</v>
      </c>
      <c r="I60" s="22">
        <v>12</v>
      </c>
      <c r="J60" s="22">
        <v>360</v>
      </c>
      <c r="K60" s="22">
        <v>166</v>
      </c>
      <c r="L60" s="22"/>
      <c r="M60" s="22">
        <v>166</v>
      </c>
      <c r="N60" s="22"/>
      <c r="O60" s="22"/>
      <c r="P60" s="22"/>
      <c r="Q60" s="16"/>
      <c r="R60" s="16"/>
      <c r="S60" s="36"/>
    </row>
    <row r="61" spans="1:19" ht="24">
      <c r="A61" s="22">
        <v>4</v>
      </c>
      <c r="B61" s="22" t="s">
        <v>168</v>
      </c>
      <c r="C61" s="22" t="s">
        <v>175</v>
      </c>
      <c r="D61" s="22" t="s">
        <v>34</v>
      </c>
      <c r="E61" s="22" t="s">
        <v>176</v>
      </c>
      <c r="F61" s="25" t="s">
        <v>171</v>
      </c>
      <c r="G61" s="26">
        <v>550</v>
      </c>
      <c r="H61" s="22">
        <v>3200</v>
      </c>
      <c r="I61" s="22">
        <v>12</v>
      </c>
      <c r="J61" s="22">
        <v>360</v>
      </c>
      <c r="K61" s="22">
        <v>166</v>
      </c>
      <c r="L61" s="22"/>
      <c r="M61" s="22">
        <v>166</v>
      </c>
      <c r="N61" s="22"/>
      <c r="O61" s="22"/>
      <c r="P61" s="22"/>
      <c r="Q61" s="16"/>
      <c r="R61" s="16"/>
      <c r="S61" s="36"/>
    </row>
    <row r="62" spans="1:19" ht="24">
      <c r="A62" s="22">
        <v>5</v>
      </c>
      <c r="B62" s="22" t="s">
        <v>177</v>
      </c>
      <c r="C62" s="22" t="s">
        <v>178</v>
      </c>
      <c r="D62" s="22" t="s">
        <v>68</v>
      </c>
      <c r="E62" s="22" t="s">
        <v>179</v>
      </c>
      <c r="F62" s="25" t="s">
        <v>180</v>
      </c>
      <c r="G62" s="26">
        <v>1377</v>
      </c>
      <c r="H62" s="22">
        <v>2520</v>
      </c>
      <c r="I62" s="22">
        <v>12</v>
      </c>
      <c r="J62" s="22">
        <v>180</v>
      </c>
      <c r="K62" s="22">
        <v>131</v>
      </c>
      <c r="L62" s="22"/>
      <c r="M62" s="22">
        <v>131</v>
      </c>
      <c r="N62" s="22"/>
      <c r="O62" s="22"/>
      <c r="P62" s="22"/>
      <c r="Q62" s="16"/>
      <c r="R62" s="16"/>
      <c r="S62" s="36"/>
    </row>
    <row r="63" spans="1:19" s="1" customFormat="1" ht="14.25">
      <c r="A63" s="18" t="s">
        <v>30</v>
      </c>
      <c r="B63" s="18" t="s">
        <v>181</v>
      </c>
      <c r="C63" s="18">
        <v>5</v>
      </c>
      <c r="D63" s="18"/>
      <c r="E63" s="18"/>
      <c r="F63" s="19"/>
      <c r="G63" s="20">
        <f>SUM(G64:G68)</f>
        <v>7590</v>
      </c>
      <c r="H63" s="18">
        <v>23191.41</v>
      </c>
      <c r="I63" s="18">
        <v>60</v>
      </c>
      <c r="J63" s="18">
        <v>1800</v>
      </c>
      <c r="K63" s="18">
        <f aca="true" t="shared" si="15" ref="K63:P63">SUM(K64:K68)</f>
        <v>1359</v>
      </c>
      <c r="L63" s="18">
        <f t="shared" si="15"/>
        <v>416</v>
      </c>
      <c r="M63" s="18">
        <f t="shared" si="15"/>
        <v>943</v>
      </c>
      <c r="N63" s="18">
        <f t="shared" si="15"/>
        <v>29</v>
      </c>
      <c r="O63" s="18">
        <v>346</v>
      </c>
      <c r="P63" s="18">
        <f t="shared" si="15"/>
        <v>416</v>
      </c>
      <c r="Q63" s="18">
        <f>IF(K63-O63-P63&lt;0,ABS(K63-O63-P63),0)</f>
        <v>0</v>
      </c>
      <c r="R63" s="18">
        <f>IF(K63-O63-P63&gt;0,K63-O63-P63,0)</f>
        <v>597</v>
      </c>
      <c r="S63" s="36">
        <f>R63-Q63</f>
        <v>597</v>
      </c>
    </row>
    <row r="64" spans="1:19" ht="24">
      <c r="A64" s="22">
        <v>1</v>
      </c>
      <c r="B64" s="22" t="s">
        <v>182</v>
      </c>
      <c r="C64" s="22" t="s">
        <v>183</v>
      </c>
      <c r="D64" s="22" t="s">
        <v>84</v>
      </c>
      <c r="E64" s="22" t="s">
        <v>184</v>
      </c>
      <c r="F64" s="25" t="s">
        <v>180</v>
      </c>
      <c r="G64" s="26">
        <v>4025</v>
      </c>
      <c r="H64" s="22">
        <v>6498.77</v>
      </c>
      <c r="I64" s="22">
        <v>12</v>
      </c>
      <c r="J64" s="22">
        <v>360</v>
      </c>
      <c r="K64" s="22">
        <v>416</v>
      </c>
      <c r="L64" s="22">
        <v>416</v>
      </c>
      <c r="M64" s="22"/>
      <c r="N64" s="22"/>
      <c r="O64" s="22"/>
      <c r="P64" s="22">
        <v>416</v>
      </c>
      <c r="Q64" s="16"/>
      <c r="R64" s="16"/>
      <c r="S64" s="36"/>
    </row>
    <row r="65" spans="1:19" ht="24">
      <c r="A65" s="22">
        <v>2</v>
      </c>
      <c r="B65" s="22" t="s">
        <v>185</v>
      </c>
      <c r="C65" s="22" t="s">
        <v>186</v>
      </c>
      <c r="D65" s="22" t="s">
        <v>84</v>
      </c>
      <c r="E65" s="22" t="s">
        <v>187</v>
      </c>
      <c r="F65" s="25" t="s">
        <v>180</v>
      </c>
      <c r="G65" s="26">
        <v>2065</v>
      </c>
      <c r="H65" s="22">
        <v>6083</v>
      </c>
      <c r="I65" s="22">
        <v>12</v>
      </c>
      <c r="J65" s="22">
        <v>360</v>
      </c>
      <c r="K65" s="22">
        <v>416</v>
      </c>
      <c r="L65" s="22"/>
      <c r="M65" s="22">
        <v>416</v>
      </c>
      <c r="N65" s="22"/>
      <c r="O65" s="22"/>
      <c r="P65" s="22"/>
      <c r="Q65" s="16"/>
      <c r="R65" s="16"/>
      <c r="S65" s="36"/>
    </row>
    <row r="66" spans="1:19" ht="14.25">
      <c r="A66" s="22">
        <v>3</v>
      </c>
      <c r="B66" s="22" t="s">
        <v>188</v>
      </c>
      <c r="C66" s="22" t="s">
        <v>189</v>
      </c>
      <c r="D66" s="22" t="s">
        <v>34</v>
      </c>
      <c r="E66" s="22" t="s">
        <v>190</v>
      </c>
      <c r="F66" s="25" t="s">
        <v>191</v>
      </c>
      <c r="G66" s="26">
        <v>500</v>
      </c>
      <c r="H66" s="22">
        <v>3207.78</v>
      </c>
      <c r="I66" s="22">
        <v>12</v>
      </c>
      <c r="J66" s="22">
        <v>360</v>
      </c>
      <c r="K66" s="22">
        <v>166</v>
      </c>
      <c r="L66" s="22"/>
      <c r="M66" s="22">
        <v>166</v>
      </c>
      <c r="N66" s="22"/>
      <c r="O66" s="22"/>
      <c r="P66" s="22"/>
      <c r="Q66" s="16"/>
      <c r="R66" s="16"/>
      <c r="S66" s="36"/>
    </row>
    <row r="67" spans="1:19" ht="14.25">
      <c r="A67" s="22">
        <v>4</v>
      </c>
      <c r="B67" s="22" t="s">
        <v>188</v>
      </c>
      <c r="C67" s="22" t="s">
        <v>192</v>
      </c>
      <c r="D67" s="22" t="s">
        <v>34</v>
      </c>
      <c r="E67" s="22" t="s">
        <v>193</v>
      </c>
      <c r="F67" s="25" t="s">
        <v>191</v>
      </c>
      <c r="G67" s="26">
        <v>500</v>
      </c>
      <c r="H67" s="22">
        <v>3301.48</v>
      </c>
      <c r="I67" s="22">
        <v>12</v>
      </c>
      <c r="J67" s="22">
        <v>360</v>
      </c>
      <c r="K67" s="22">
        <v>195</v>
      </c>
      <c r="L67" s="22"/>
      <c r="M67" s="22">
        <v>195</v>
      </c>
      <c r="N67" s="22">
        <v>29</v>
      </c>
      <c r="O67" s="22"/>
      <c r="P67" s="22"/>
      <c r="Q67" s="16"/>
      <c r="R67" s="16"/>
      <c r="S67" s="36"/>
    </row>
    <row r="68" spans="1:19" ht="24">
      <c r="A68" s="22">
        <v>5</v>
      </c>
      <c r="B68" s="22" t="s">
        <v>182</v>
      </c>
      <c r="C68" s="22" t="s">
        <v>194</v>
      </c>
      <c r="D68" s="22" t="s">
        <v>34</v>
      </c>
      <c r="E68" s="22" t="s">
        <v>195</v>
      </c>
      <c r="F68" s="25" t="s">
        <v>191</v>
      </c>
      <c r="G68" s="26">
        <v>500</v>
      </c>
      <c r="H68" s="22">
        <v>4100.38</v>
      </c>
      <c r="I68" s="22">
        <v>12</v>
      </c>
      <c r="J68" s="22">
        <v>360</v>
      </c>
      <c r="K68" s="22">
        <v>166</v>
      </c>
      <c r="L68" s="22"/>
      <c r="M68" s="22">
        <v>166</v>
      </c>
      <c r="N68" s="22"/>
      <c r="O68" s="22"/>
      <c r="P68" s="22"/>
      <c r="Q68" s="16"/>
      <c r="R68" s="16"/>
      <c r="S68" s="36"/>
    </row>
    <row r="69" spans="1:19" s="1" customFormat="1" ht="14.25">
      <c r="A69" s="18" t="s">
        <v>37</v>
      </c>
      <c r="B69" s="18" t="s">
        <v>196</v>
      </c>
      <c r="C69" s="18">
        <v>4</v>
      </c>
      <c r="D69" s="18"/>
      <c r="E69" s="18"/>
      <c r="F69" s="19"/>
      <c r="G69" s="20">
        <f>SUM(G70:G73)</f>
        <v>6772</v>
      </c>
      <c r="H69" s="18">
        <v>15316.53</v>
      </c>
      <c r="I69" s="18">
        <v>33</v>
      </c>
      <c r="J69" s="18">
        <v>1080</v>
      </c>
      <c r="K69" s="18">
        <f aca="true" t="shared" si="16" ref="K69:N69">SUM(K70:K73)</f>
        <v>1229</v>
      </c>
      <c r="L69" s="18"/>
      <c r="M69" s="18">
        <f t="shared" si="16"/>
        <v>1229</v>
      </c>
      <c r="N69" s="18">
        <f t="shared" si="16"/>
        <v>96</v>
      </c>
      <c r="O69" s="18">
        <v>346</v>
      </c>
      <c r="P69" s="18"/>
      <c r="Q69" s="18">
        <f>IF(K69-O69-P69&lt;0,ABS(K69-O69-P69),0)</f>
        <v>0</v>
      </c>
      <c r="R69" s="18">
        <f>IF(K69-O69-P69&gt;0,K69-O69-P69,0)</f>
        <v>883</v>
      </c>
      <c r="S69" s="36">
        <f>R69-Q69</f>
        <v>883</v>
      </c>
    </row>
    <row r="70" spans="1:19" ht="24">
      <c r="A70" s="22">
        <v>1</v>
      </c>
      <c r="B70" s="22" t="s">
        <v>197</v>
      </c>
      <c r="C70" s="22" t="s">
        <v>198</v>
      </c>
      <c r="D70" s="22" t="s">
        <v>84</v>
      </c>
      <c r="E70" s="22" t="s">
        <v>199</v>
      </c>
      <c r="F70" s="25" t="s">
        <v>167</v>
      </c>
      <c r="G70" s="26">
        <v>1698</v>
      </c>
      <c r="H70" s="22">
        <v>4851.78</v>
      </c>
      <c r="I70" s="22">
        <v>12</v>
      </c>
      <c r="J70" s="22">
        <v>360</v>
      </c>
      <c r="K70" s="22">
        <v>416</v>
      </c>
      <c r="L70" s="22"/>
      <c r="M70" s="22">
        <v>416</v>
      </c>
      <c r="N70" s="22"/>
      <c r="O70" s="22"/>
      <c r="P70" s="22"/>
      <c r="Q70" s="16"/>
      <c r="R70" s="16"/>
      <c r="S70" s="36"/>
    </row>
    <row r="71" spans="1:19" ht="24">
      <c r="A71" s="22">
        <v>2</v>
      </c>
      <c r="B71" s="22" t="s">
        <v>197</v>
      </c>
      <c r="C71" s="22" t="s">
        <v>200</v>
      </c>
      <c r="D71" s="22" t="s">
        <v>84</v>
      </c>
      <c r="E71" s="22" t="s">
        <v>201</v>
      </c>
      <c r="F71" s="25" t="s">
        <v>167</v>
      </c>
      <c r="G71" s="26">
        <v>1635</v>
      </c>
      <c r="H71" s="22">
        <v>5084.3</v>
      </c>
      <c r="I71" s="22">
        <v>12</v>
      </c>
      <c r="J71" s="22">
        <v>360</v>
      </c>
      <c r="K71" s="22">
        <v>416</v>
      </c>
      <c r="L71" s="22"/>
      <c r="M71" s="22">
        <v>416</v>
      </c>
      <c r="N71" s="22"/>
      <c r="O71" s="22"/>
      <c r="P71" s="22"/>
      <c r="Q71" s="16"/>
      <c r="R71" s="16"/>
      <c r="S71" s="36"/>
    </row>
    <row r="72" spans="1:19" ht="24">
      <c r="A72" s="22">
        <v>3</v>
      </c>
      <c r="B72" s="22" t="s">
        <v>202</v>
      </c>
      <c r="C72" s="22" t="s">
        <v>203</v>
      </c>
      <c r="D72" s="22" t="s">
        <v>84</v>
      </c>
      <c r="E72" s="22" t="s">
        <v>204</v>
      </c>
      <c r="F72" s="25" t="s">
        <v>167</v>
      </c>
      <c r="G72" s="26">
        <v>2499</v>
      </c>
      <c r="H72" s="22">
        <v>4240.45</v>
      </c>
      <c r="I72" s="22">
        <v>6</v>
      </c>
      <c r="J72" s="22">
        <v>180</v>
      </c>
      <c r="K72" s="22">
        <v>330</v>
      </c>
      <c r="L72" s="22"/>
      <c r="M72" s="22">
        <v>330</v>
      </c>
      <c r="N72" s="22">
        <v>96</v>
      </c>
      <c r="O72" s="22"/>
      <c r="P72" s="22"/>
      <c r="Q72" s="16"/>
      <c r="R72" s="16"/>
      <c r="S72" s="36"/>
    </row>
    <row r="73" spans="1:19" ht="24">
      <c r="A73" s="22">
        <v>4</v>
      </c>
      <c r="B73" s="22" t="s">
        <v>205</v>
      </c>
      <c r="C73" s="22" t="s">
        <v>206</v>
      </c>
      <c r="D73" s="22" t="s">
        <v>98</v>
      </c>
      <c r="E73" s="22" t="s">
        <v>207</v>
      </c>
      <c r="F73" s="25" t="s">
        <v>167</v>
      </c>
      <c r="G73" s="26">
        <v>940</v>
      </c>
      <c r="H73" s="22">
        <v>1140</v>
      </c>
      <c r="I73" s="22">
        <v>3</v>
      </c>
      <c r="J73" s="22">
        <v>180</v>
      </c>
      <c r="K73" s="22">
        <v>67</v>
      </c>
      <c r="L73" s="22"/>
      <c r="M73" s="22">
        <v>67</v>
      </c>
      <c r="N73" s="22"/>
      <c r="O73" s="22"/>
      <c r="P73" s="22"/>
      <c r="Q73" s="16"/>
      <c r="R73" s="16"/>
      <c r="S73" s="36"/>
    </row>
    <row r="74" spans="1:19" s="1" customFormat="1" ht="14.25">
      <c r="A74" s="18" t="s">
        <v>58</v>
      </c>
      <c r="B74" s="18" t="s">
        <v>208</v>
      </c>
      <c r="C74" s="18">
        <v>2</v>
      </c>
      <c r="D74" s="18"/>
      <c r="E74" s="18"/>
      <c r="F74" s="19"/>
      <c r="G74" s="20">
        <f>G75+G76</f>
        <v>1111</v>
      </c>
      <c r="H74" s="18">
        <v>7425.57</v>
      </c>
      <c r="I74" s="18">
        <v>21</v>
      </c>
      <c r="J74" s="18">
        <v>630</v>
      </c>
      <c r="K74" s="18">
        <f aca="true" t="shared" si="17" ref="K74:N74">K75+K76</f>
        <v>597</v>
      </c>
      <c r="L74" s="18"/>
      <c r="M74" s="18">
        <f t="shared" si="17"/>
        <v>597</v>
      </c>
      <c r="N74" s="18">
        <f t="shared" si="17"/>
        <v>106</v>
      </c>
      <c r="O74" s="18">
        <v>346</v>
      </c>
      <c r="P74" s="18"/>
      <c r="Q74" s="18">
        <f>IF(K74-O74-P74&lt;0,ABS(K74-O74-P74),0)</f>
        <v>0</v>
      </c>
      <c r="R74" s="18">
        <f>IF(K74-O74-P74&gt;0,K74-O74-P74,0)</f>
        <v>251</v>
      </c>
      <c r="S74" s="36">
        <f>R74-Q74</f>
        <v>251</v>
      </c>
    </row>
    <row r="75" spans="1:19" ht="33.75" customHeight="1">
      <c r="A75" s="22">
        <v>1</v>
      </c>
      <c r="B75" s="22" t="s">
        <v>209</v>
      </c>
      <c r="C75" s="22" t="s">
        <v>210</v>
      </c>
      <c r="D75" s="22" t="s">
        <v>84</v>
      </c>
      <c r="E75" s="22" t="s">
        <v>211</v>
      </c>
      <c r="F75" s="25" t="s">
        <v>212</v>
      </c>
      <c r="G75" s="26">
        <v>911</v>
      </c>
      <c r="H75" s="22">
        <v>2660</v>
      </c>
      <c r="I75" s="22">
        <v>9</v>
      </c>
      <c r="J75" s="22">
        <v>270</v>
      </c>
      <c r="K75" s="22">
        <v>431</v>
      </c>
      <c r="L75" s="22"/>
      <c r="M75" s="22">
        <v>431</v>
      </c>
      <c r="N75" s="22">
        <v>106</v>
      </c>
      <c r="O75" s="22"/>
      <c r="P75" s="22"/>
      <c r="Q75" s="16"/>
      <c r="R75" s="16"/>
      <c r="S75" s="36"/>
    </row>
    <row r="76" spans="1:19" ht="31.5" customHeight="1">
      <c r="A76" s="22">
        <v>2</v>
      </c>
      <c r="B76" s="22" t="s">
        <v>213</v>
      </c>
      <c r="C76" s="22" t="s">
        <v>214</v>
      </c>
      <c r="D76" s="22" t="s">
        <v>34</v>
      </c>
      <c r="E76" s="22" t="s">
        <v>215</v>
      </c>
      <c r="F76" s="25" t="s">
        <v>216</v>
      </c>
      <c r="G76" s="26">
        <v>200</v>
      </c>
      <c r="H76" s="22">
        <v>4765.57</v>
      </c>
      <c r="I76" s="22">
        <v>12</v>
      </c>
      <c r="J76" s="22">
        <v>360</v>
      </c>
      <c r="K76" s="22">
        <v>166</v>
      </c>
      <c r="L76" s="22"/>
      <c r="M76" s="22">
        <v>166</v>
      </c>
      <c r="N76" s="22"/>
      <c r="O76" s="22"/>
      <c r="P76" s="22"/>
      <c r="Q76" s="16"/>
      <c r="R76" s="16"/>
      <c r="S76" s="36"/>
    </row>
    <row r="77" spans="1:19" s="1" customFormat="1" ht="14.25">
      <c r="A77" s="18" t="s">
        <v>64</v>
      </c>
      <c r="B77" s="18" t="s">
        <v>217</v>
      </c>
      <c r="C77" s="18">
        <v>1</v>
      </c>
      <c r="D77" s="18"/>
      <c r="E77" s="18"/>
      <c r="F77" s="19"/>
      <c r="G77" s="20">
        <f>G78</f>
        <v>560</v>
      </c>
      <c r="H77" s="18">
        <v>2310</v>
      </c>
      <c r="I77" s="18">
        <v>12</v>
      </c>
      <c r="J77" s="18">
        <v>360</v>
      </c>
      <c r="K77" s="18">
        <f aca="true" t="shared" si="18" ref="K77:N77">K78</f>
        <v>191</v>
      </c>
      <c r="L77" s="18"/>
      <c r="M77" s="18">
        <f t="shared" si="18"/>
        <v>191</v>
      </c>
      <c r="N77" s="18">
        <f t="shared" si="18"/>
        <v>56</v>
      </c>
      <c r="O77" s="18">
        <v>346</v>
      </c>
      <c r="P77" s="18"/>
      <c r="Q77" s="18">
        <f>IF(K77-O77-P77&lt;0,ABS(K77-O77-P77),0)</f>
        <v>155</v>
      </c>
      <c r="R77" s="18">
        <f>IF(K77-O77-P77&gt;0,K77-O77-P77,0)</f>
        <v>0</v>
      </c>
      <c r="S77" s="36">
        <f>R77-Q77</f>
        <v>-155</v>
      </c>
    </row>
    <row r="78" spans="1:19" ht="24">
      <c r="A78" s="22">
        <v>1</v>
      </c>
      <c r="B78" s="22" t="s">
        <v>217</v>
      </c>
      <c r="C78" s="22" t="s">
        <v>218</v>
      </c>
      <c r="D78" s="22" t="s">
        <v>98</v>
      </c>
      <c r="E78" s="22" t="s">
        <v>219</v>
      </c>
      <c r="F78" s="25" t="s">
        <v>220</v>
      </c>
      <c r="G78" s="26">
        <v>560</v>
      </c>
      <c r="H78" s="22">
        <v>2310</v>
      </c>
      <c r="I78" s="22">
        <v>12</v>
      </c>
      <c r="J78" s="22">
        <v>360</v>
      </c>
      <c r="K78" s="22">
        <v>191</v>
      </c>
      <c r="L78" s="22"/>
      <c r="M78" s="22">
        <v>191</v>
      </c>
      <c r="N78" s="22">
        <v>56</v>
      </c>
      <c r="O78" s="22"/>
      <c r="P78" s="22"/>
      <c r="Q78" s="16"/>
      <c r="R78" s="16"/>
      <c r="S78" s="36"/>
    </row>
    <row r="79" spans="1:19" s="1" customFormat="1" ht="30.75" customHeight="1">
      <c r="A79" s="18" t="s">
        <v>80</v>
      </c>
      <c r="B79" s="18" t="s">
        <v>221</v>
      </c>
      <c r="C79" s="18">
        <v>1</v>
      </c>
      <c r="D79" s="18"/>
      <c r="E79" s="18"/>
      <c r="F79" s="19"/>
      <c r="G79" s="20">
        <f>G80</f>
        <v>1025</v>
      </c>
      <c r="H79" s="18">
        <v>3300</v>
      </c>
      <c r="I79" s="18">
        <v>12</v>
      </c>
      <c r="J79" s="18">
        <v>360</v>
      </c>
      <c r="K79" s="18">
        <f aca="true" t="shared" si="19" ref="K79:N79">K80</f>
        <v>458</v>
      </c>
      <c r="L79" s="18"/>
      <c r="M79" s="18">
        <f t="shared" si="19"/>
        <v>458</v>
      </c>
      <c r="N79" s="18">
        <f t="shared" si="19"/>
        <v>42</v>
      </c>
      <c r="O79" s="18">
        <v>346</v>
      </c>
      <c r="P79" s="18"/>
      <c r="Q79" s="18">
        <f>IF(K79-O79-P79&lt;0,ABS(K79-O79-P79),0)</f>
        <v>0</v>
      </c>
      <c r="R79" s="18">
        <f>IF(K79-O79-P79&gt;0,K79-O79-P79,0)</f>
        <v>112</v>
      </c>
      <c r="S79" s="36">
        <f>R79-Q79</f>
        <v>112</v>
      </c>
    </row>
    <row r="80" spans="1:19" ht="28.5" customHeight="1">
      <c r="A80" s="22">
        <v>1</v>
      </c>
      <c r="B80" s="22" t="s">
        <v>222</v>
      </c>
      <c r="C80" s="22" t="s">
        <v>223</v>
      </c>
      <c r="D80" s="22" t="s">
        <v>84</v>
      </c>
      <c r="E80" s="22" t="s">
        <v>224</v>
      </c>
      <c r="F80" s="25" t="s">
        <v>225</v>
      </c>
      <c r="G80" s="26">
        <v>1025</v>
      </c>
      <c r="H80" s="22">
        <v>3300</v>
      </c>
      <c r="I80" s="22">
        <v>12</v>
      </c>
      <c r="J80" s="22">
        <v>360</v>
      </c>
      <c r="K80" s="22">
        <v>458</v>
      </c>
      <c r="L80" s="22"/>
      <c r="M80" s="22">
        <v>458</v>
      </c>
      <c r="N80" s="22">
        <v>42</v>
      </c>
      <c r="O80" s="22"/>
      <c r="P80" s="22"/>
      <c r="Q80" s="16"/>
      <c r="R80" s="16"/>
      <c r="S80" s="36"/>
    </row>
    <row r="81" spans="1:19" s="1" customFormat="1" ht="14.25">
      <c r="A81" s="18" t="s">
        <v>91</v>
      </c>
      <c r="B81" s="18" t="s">
        <v>226</v>
      </c>
      <c r="C81" s="18">
        <v>6</v>
      </c>
      <c r="D81" s="18"/>
      <c r="E81" s="18"/>
      <c r="F81" s="19"/>
      <c r="G81" s="20">
        <f aca="true" t="shared" si="20" ref="G81:N81">SUM(G82:G87)</f>
        <v>7531</v>
      </c>
      <c r="H81" s="18">
        <f t="shared" si="20"/>
        <v>27702</v>
      </c>
      <c r="I81" s="18">
        <f t="shared" si="20"/>
        <v>54</v>
      </c>
      <c r="J81" s="18">
        <f t="shared" si="20"/>
        <v>1620</v>
      </c>
      <c r="K81" s="18">
        <f aca="true" t="shared" si="21" ref="K81:P81">SUM(K82:K87)</f>
        <v>2522</v>
      </c>
      <c r="L81" s="18">
        <f t="shared" si="21"/>
        <v>496</v>
      </c>
      <c r="M81" s="18">
        <f t="shared" si="21"/>
        <v>2026</v>
      </c>
      <c r="N81" s="18">
        <f t="shared" si="21"/>
        <v>367</v>
      </c>
      <c r="O81" s="18">
        <v>346</v>
      </c>
      <c r="P81" s="18">
        <f t="shared" si="21"/>
        <v>496</v>
      </c>
      <c r="Q81" s="18">
        <f>IF(K81-O81-P81&lt;0,ABS(K81-O81-P81),0)</f>
        <v>0</v>
      </c>
      <c r="R81" s="18">
        <f>IF(K81-O81-P81&gt;0,K81-O81-P81,0)</f>
        <v>1680</v>
      </c>
      <c r="S81" s="36">
        <f>R81-Q81</f>
        <v>1680</v>
      </c>
    </row>
    <row r="82" spans="1:19" ht="28.5" customHeight="1">
      <c r="A82" s="22">
        <v>1</v>
      </c>
      <c r="B82" s="22" t="s">
        <v>227</v>
      </c>
      <c r="C82" s="22" t="s">
        <v>228</v>
      </c>
      <c r="D82" s="22" t="s">
        <v>84</v>
      </c>
      <c r="E82" s="22" t="s">
        <v>229</v>
      </c>
      <c r="F82" s="25" t="s">
        <v>230</v>
      </c>
      <c r="G82" s="26">
        <v>1638</v>
      </c>
      <c r="H82" s="22">
        <v>6018</v>
      </c>
      <c r="I82" s="22">
        <v>12</v>
      </c>
      <c r="J82" s="22">
        <v>360</v>
      </c>
      <c r="K82" s="22">
        <v>496</v>
      </c>
      <c r="L82" s="22">
        <v>496</v>
      </c>
      <c r="M82" s="22"/>
      <c r="N82" s="22"/>
      <c r="O82" s="22"/>
      <c r="P82" s="22">
        <v>496</v>
      </c>
      <c r="Q82" s="16"/>
      <c r="R82" s="16"/>
      <c r="S82" s="36"/>
    </row>
    <row r="83" spans="1:19" ht="30" customHeight="1">
      <c r="A83" s="22">
        <v>2</v>
      </c>
      <c r="B83" s="22" t="s">
        <v>231</v>
      </c>
      <c r="C83" s="22" t="s">
        <v>232</v>
      </c>
      <c r="D83" s="22" t="s">
        <v>84</v>
      </c>
      <c r="E83" s="22" t="s">
        <v>233</v>
      </c>
      <c r="F83" s="25" t="s">
        <v>230</v>
      </c>
      <c r="G83" s="26">
        <v>1220</v>
      </c>
      <c r="H83" s="22">
        <v>4500</v>
      </c>
      <c r="I83" s="22">
        <v>12</v>
      </c>
      <c r="J83" s="22">
        <v>360</v>
      </c>
      <c r="K83" s="22">
        <v>496</v>
      </c>
      <c r="L83" s="22"/>
      <c r="M83" s="22">
        <v>496</v>
      </c>
      <c r="N83" s="22"/>
      <c r="O83" s="22"/>
      <c r="P83" s="22"/>
      <c r="Q83" s="16"/>
      <c r="R83" s="16"/>
      <c r="S83" s="36"/>
    </row>
    <row r="84" spans="1:19" ht="33" customHeight="1">
      <c r="A84" s="22">
        <v>3</v>
      </c>
      <c r="B84" s="22" t="s">
        <v>234</v>
      </c>
      <c r="C84" s="22" t="s">
        <v>235</v>
      </c>
      <c r="D84" s="22" t="s">
        <v>84</v>
      </c>
      <c r="E84" s="22" t="s">
        <v>236</v>
      </c>
      <c r="F84" s="25" t="s">
        <v>230</v>
      </c>
      <c r="G84" s="26">
        <v>1897</v>
      </c>
      <c r="H84" s="22">
        <v>7000</v>
      </c>
      <c r="I84" s="22">
        <v>12</v>
      </c>
      <c r="J84" s="22">
        <v>360</v>
      </c>
      <c r="K84" s="22">
        <v>496</v>
      </c>
      <c r="L84" s="22"/>
      <c r="M84" s="22">
        <v>496</v>
      </c>
      <c r="N84" s="22"/>
      <c r="O84" s="22"/>
      <c r="P84" s="22"/>
      <c r="Q84" s="16"/>
      <c r="R84" s="16"/>
      <c r="S84" s="36"/>
    </row>
    <row r="85" spans="1:19" ht="30.75" customHeight="1">
      <c r="A85" s="22">
        <v>4</v>
      </c>
      <c r="B85" s="22" t="s">
        <v>234</v>
      </c>
      <c r="C85" s="22" t="s">
        <v>237</v>
      </c>
      <c r="D85" s="22" t="s">
        <v>84</v>
      </c>
      <c r="E85" s="22" t="s">
        <v>238</v>
      </c>
      <c r="F85" s="25" t="s">
        <v>230</v>
      </c>
      <c r="G85" s="26">
        <v>1084</v>
      </c>
      <c r="H85" s="22">
        <v>4000</v>
      </c>
      <c r="I85" s="22">
        <v>9</v>
      </c>
      <c r="J85" s="22">
        <v>270</v>
      </c>
      <c r="K85" s="22">
        <v>388</v>
      </c>
      <c r="L85" s="22"/>
      <c r="M85" s="22">
        <v>388</v>
      </c>
      <c r="N85" s="22"/>
      <c r="O85" s="22"/>
      <c r="P85" s="22"/>
      <c r="Q85" s="16"/>
      <c r="R85" s="16"/>
      <c r="S85" s="36"/>
    </row>
    <row r="86" spans="1:19" ht="31.5" customHeight="1">
      <c r="A86" s="22">
        <v>5</v>
      </c>
      <c r="B86" s="22" t="s">
        <v>234</v>
      </c>
      <c r="C86" s="22" t="s">
        <v>239</v>
      </c>
      <c r="D86" s="22" t="s">
        <v>84</v>
      </c>
      <c r="E86" s="22" t="s">
        <v>240</v>
      </c>
      <c r="F86" s="25" t="s">
        <v>230</v>
      </c>
      <c r="G86" s="26">
        <v>1310</v>
      </c>
      <c r="H86" s="22">
        <v>4830</v>
      </c>
      <c r="I86" s="22">
        <v>6</v>
      </c>
      <c r="J86" s="22">
        <v>180</v>
      </c>
      <c r="K86" s="22">
        <v>279</v>
      </c>
      <c r="L86" s="22"/>
      <c r="M86" s="22">
        <v>279</v>
      </c>
      <c r="N86" s="22"/>
      <c r="O86" s="22"/>
      <c r="P86" s="22"/>
      <c r="Q86" s="16"/>
      <c r="R86" s="16"/>
      <c r="S86" s="36"/>
    </row>
    <row r="87" spans="1:19" s="2" customFormat="1" ht="30" customHeight="1">
      <c r="A87" s="22">
        <v>6</v>
      </c>
      <c r="B87" s="22" t="s">
        <v>241</v>
      </c>
      <c r="C87" s="22" t="s">
        <v>242</v>
      </c>
      <c r="D87" s="22" t="s">
        <v>84</v>
      </c>
      <c r="E87" s="22" t="s">
        <v>243</v>
      </c>
      <c r="F87" s="25" t="s">
        <v>244</v>
      </c>
      <c r="G87" s="26">
        <v>382</v>
      </c>
      <c r="H87" s="22">
        <v>1354</v>
      </c>
      <c r="I87" s="22">
        <v>3</v>
      </c>
      <c r="J87" s="22">
        <v>90</v>
      </c>
      <c r="K87" s="22">
        <v>367</v>
      </c>
      <c r="L87" s="22"/>
      <c r="M87" s="22">
        <v>367</v>
      </c>
      <c r="N87" s="22">
        <v>367</v>
      </c>
      <c r="O87" s="22"/>
      <c r="P87" s="22"/>
      <c r="Q87" s="16"/>
      <c r="R87" s="16"/>
      <c r="S87" s="36"/>
    </row>
    <row r="88" spans="1:19" s="1" customFormat="1" ht="18" customHeight="1">
      <c r="A88" s="18" t="s">
        <v>245</v>
      </c>
      <c r="B88" s="18"/>
      <c r="C88" s="18">
        <f>C89+C96+C99+C105+C109+C119+C121+C94+C103+C115+C117+C113</f>
        <v>17</v>
      </c>
      <c r="D88" s="18"/>
      <c r="E88" s="18"/>
      <c r="F88" s="19"/>
      <c r="G88" s="20">
        <f>G89+G96+G99+G105+G109+G119+G121+G94+G103+G115+G117+G113</f>
        <v>38285.3</v>
      </c>
      <c r="H88" s="18">
        <f>H89+H96+H99+H105+H109+H119+H121+H94+H103+H115+H117+H113</f>
        <v>76312.2</v>
      </c>
      <c r="I88" s="18">
        <f>I89+I96+I99+I105+I109+I119+I121+I94+I103+I115+I117+I113</f>
        <v>186</v>
      </c>
      <c r="J88" s="18">
        <f>J89+J96+J99+J105+J109+J119+J121+J94+J103+J115+J117+J113</f>
        <v>5670</v>
      </c>
      <c r="K88" s="18">
        <f>K89+K94+K96+K99+K103+K105+K109+K113+K115+K117+K119+K121</f>
        <v>6953</v>
      </c>
      <c r="L88" s="18">
        <f>L89+L94+L96+L99+L103+L105+L109+L113+L115+L117+L119+L121</f>
        <v>992</v>
      </c>
      <c r="M88" s="18">
        <f>M89+M94+M96+M99+M103+M105+M109+M113+M115+M117+M119+M121</f>
        <v>5961</v>
      </c>
      <c r="N88" s="18">
        <f>N89+N94+N96+N99+N103+N105+N109+N113+N115+N117+N119+N121</f>
        <v>433</v>
      </c>
      <c r="O88" s="18">
        <f>O89+O94+O96+O99+O103+O105+O109+O113+O115+O117+O119+O121</f>
        <v>4152</v>
      </c>
      <c r="P88" s="18">
        <f aca="true" t="shared" si="22" ref="O88:R88">P89+P96+P99+P105+P109+P119+P121+P94+P103+P115+P117+P113</f>
        <v>992</v>
      </c>
      <c r="Q88" s="18">
        <f t="shared" si="22"/>
        <v>1948</v>
      </c>
      <c r="R88" s="18">
        <f t="shared" si="22"/>
        <v>3757</v>
      </c>
      <c r="S88" s="36">
        <f>R88-Q88</f>
        <v>1809</v>
      </c>
    </row>
    <row r="89" spans="1:19" s="1" customFormat="1" ht="14.25">
      <c r="A89" s="18" t="s">
        <v>27</v>
      </c>
      <c r="B89" s="18" t="s">
        <v>246</v>
      </c>
      <c r="C89" s="18">
        <v>4</v>
      </c>
      <c r="D89" s="18"/>
      <c r="E89" s="18"/>
      <c r="F89" s="19"/>
      <c r="G89" s="20">
        <f>G90+G91+G92+G93</f>
        <v>11630.5</v>
      </c>
      <c r="H89" s="18">
        <v>22418.7</v>
      </c>
      <c r="I89" s="18">
        <v>45</v>
      </c>
      <c r="J89" s="18">
        <v>1440</v>
      </c>
      <c r="K89" s="18">
        <f aca="true" t="shared" si="23" ref="K89:N89">SUM(K90:K93)</f>
        <v>1152</v>
      </c>
      <c r="L89" s="18"/>
      <c r="M89" s="18">
        <f t="shared" si="23"/>
        <v>1152</v>
      </c>
      <c r="N89" s="18">
        <f t="shared" si="23"/>
        <v>84</v>
      </c>
      <c r="O89" s="18">
        <v>346</v>
      </c>
      <c r="P89" s="18"/>
      <c r="Q89" s="18">
        <f>IF(K89-O89-P89&lt;0,ABS(K89-O89-P89),0)</f>
        <v>0</v>
      </c>
      <c r="R89" s="18">
        <f>IF(K89-O89-P89&gt;0,K89-O89-P89,0)</f>
        <v>806</v>
      </c>
      <c r="S89" s="36">
        <f>R89-Q89</f>
        <v>806</v>
      </c>
    </row>
    <row r="90" spans="1:19" ht="24">
      <c r="A90" s="22">
        <v>1</v>
      </c>
      <c r="B90" s="22" t="s">
        <v>247</v>
      </c>
      <c r="C90" s="22" t="s">
        <v>248</v>
      </c>
      <c r="D90" s="22" t="s">
        <v>84</v>
      </c>
      <c r="E90" s="22" t="s">
        <v>249</v>
      </c>
      <c r="F90" s="25" t="s">
        <v>250</v>
      </c>
      <c r="G90" s="26">
        <v>3850</v>
      </c>
      <c r="H90" s="22">
        <v>7472.1</v>
      </c>
      <c r="I90" s="22">
        <v>15</v>
      </c>
      <c r="J90" s="22">
        <v>450</v>
      </c>
      <c r="K90" s="22">
        <v>416</v>
      </c>
      <c r="L90" s="22"/>
      <c r="M90" s="22">
        <v>416</v>
      </c>
      <c r="N90" s="22"/>
      <c r="O90" s="22"/>
      <c r="P90" s="22"/>
      <c r="Q90" s="16"/>
      <c r="R90" s="16"/>
      <c r="S90" s="36"/>
    </row>
    <row r="91" spans="1:19" ht="24">
      <c r="A91" s="22">
        <v>2</v>
      </c>
      <c r="B91" s="22" t="s">
        <v>247</v>
      </c>
      <c r="C91" s="22" t="s">
        <v>251</v>
      </c>
      <c r="D91" s="22" t="s">
        <v>84</v>
      </c>
      <c r="E91" s="22" t="s">
        <v>252</v>
      </c>
      <c r="F91" s="25" t="s">
        <v>250</v>
      </c>
      <c r="G91" s="26">
        <v>1890.5</v>
      </c>
      <c r="H91" s="22">
        <v>3593.6</v>
      </c>
      <c r="I91" s="22">
        <v>12</v>
      </c>
      <c r="J91" s="22">
        <v>360</v>
      </c>
      <c r="K91" s="22">
        <v>437</v>
      </c>
      <c r="L91" s="22"/>
      <c r="M91" s="22">
        <v>437</v>
      </c>
      <c r="N91" s="41">
        <v>21</v>
      </c>
      <c r="O91" s="22"/>
      <c r="P91" s="22"/>
      <c r="Q91" s="16"/>
      <c r="R91" s="16"/>
      <c r="S91" s="36"/>
    </row>
    <row r="92" spans="1:19" ht="24">
      <c r="A92" s="22">
        <v>3</v>
      </c>
      <c r="B92" s="22" t="s">
        <v>247</v>
      </c>
      <c r="C92" s="22" t="s">
        <v>253</v>
      </c>
      <c r="D92" s="22" t="s">
        <v>98</v>
      </c>
      <c r="E92" s="22" t="s">
        <v>99</v>
      </c>
      <c r="F92" s="25" t="s">
        <v>250</v>
      </c>
      <c r="G92" s="26">
        <v>2500</v>
      </c>
      <c r="H92" s="22">
        <v>5100</v>
      </c>
      <c r="I92" s="22">
        <v>3</v>
      </c>
      <c r="J92" s="22">
        <v>450</v>
      </c>
      <c r="K92" s="22">
        <v>133</v>
      </c>
      <c r="L92" s="22"/>
      <c r="M92" s="22">
        <v>133</v>
      </c>
      <c r="N92" s="22">
        <v>63</v>
      </c>
      <c r="O92" s="22"/>
      <c r="P92" s="22"/>
      <c r="Q92" s="16"/>
      <c r="R92" s="16"/>
      <c r="S92" s="36"/>
    </row>
    <row r="93" spans="1:19" ht="46.5" customHeight="1">
      <c r="A93" s="22">
        <v>4</v>
      </c>
      <c r="B93" s="22" t="s">
        <v>254</v>
      </c>
      <c r="C93" s="22" t="s">
        <v>255</v>
      </c>
      <c r="D93" s="22" t="s">
        <v>68</v>
      </c>
      <c r="E93" s="22" t="s">
        <v>256</v>
      </c>
      <c r="F93" s="25" t="s">
        <v>250</v>
      </c>
      <c r="G93" s="26">
        <v>3390</v>
      </c>
      <c r="H93" s="22">
        <v>6253</v>
      </c>
      <c r="I93" s="22">
        <v>15</v>
      </c>
      <c r="J93" s="22">
        <v>180</v>
      </c>
      <c r="K93" s="22">
        <v>166</v>
      </c>
      <c r="L93" s="22"/>
      <c r="M93" s="22">
        <v>166</v>
      </c>
      <c r="N93" s="22"/>
      <c r="O93" s="22"/>
      <c r="P93" s="22"/>
      <c r="Q93" s="16"/>
      <c r="R93" s="16"/>
      <c r="S93" s="36"/>
    </row>
    <row r="94" spans="1:19" s="1" customFormat="1" ht="14.25">
      <c r="A94" s="18" t="s">
        <v>30</v>
      </c>
      <c r="B94" s="18" t="s">
        <v>257</v>
      </c>
      <c r="C94" s="18">
        <v>0</v>
      </c>
      <c r="D94" s="18"/>
      <c r="E94" s="18"/>
      <c r="F94" s="19"/>
      <c r="G94" s="20"/>
      <c r="H94" s="18"/>
      <c r="I94" s="18"/>
      <c r="J94" s="18"/>
      <c r="K94" s="18"/>
      <c r="L94" s="18"/>
      <c r="M94" s="18"/>
      <c r="N94" s="18"/>
      <c r="O94" s="18">
        <v>346</v>
      </c>
      <c r="P94" s="18"/>
      <c r="Q94" s="18">
        <f>IF(K94-O94-P94&lt;0,ABS(K94-O94-P94),0)</f>
        <v>346</v>
      </c>
      <c r="R94" s="18">
        <f>IF(K94-O94-P94&gt;0,K94-O94-P94,0)</f>
        <v>0</v>
      </c>
      <c r="S94" s="36">
        <f>R94-Q94</f>
        <v>-346</v>
      </c>
    </row>
    <row r="95" spans="1:19" s="3" customFormat="1" ht="14.25">
      <c r="A95" s="37">
        <v>1</v>
      </c>
      <c r="B95" s="38"/>
      <c r="C95" s="37" t="s">
        <v>29</v>
      </c>
      <c r="D95" s="37"/>
      <c r="E95" s="37"/>
      <c r="F95" s="39"/>
      <c r="G95" s="40"/>
      <c r="H95" s="37"/>
      <c r="I95" s="37"/>
      <c r="J95" s="37"/>
      <c r="K95" s="37"/>
      <c r="L95" s="37"/>
      <c r="M95" s="37"/>
      <c r="N95" s="37"/>
      <c r="O95" s="37"/>
      <c r="P95" s="37"/>
      <c r="Q95" s="37"/>
      <c r="R95" s="37"/>
      <c r="S95" s="36"/>
    </row>
    <row r="96" spans="1:19" s="1" customFormat="1" ht="14.25">
      <c r="A96" s="18" t="s">
        <v>37</v>
      </c>
      <c r="B96" s="18" t="s">
        <v>258</v>
      </c>
      <c r="C96" s="18">
        <v>2</v>
      </c>
      <c r="D96" s="18"/>
      <c r="E96" s="18"/>
      <c r="F96" s="19"/>
      <c r="G96" s="20">
        <f aca="true" t="shared" si="24" ref="G96:N96">G97+G98</f>
        <v>5550</v>
      </c>
      <c r="H96" s="18">
        <v>9856.6</v>
      </c>
      <c r="I96" s="18">
        <v>24</v>
      </c>
      <c r="J96" s="18">
        <v>720</v>
      </c>
      <c r="K96" s="18">
        <f t="shared" si="24"/>
        <v>1063</v>
      </c>
      <c r="L96" s="18">
        <f t="shared" si="24"/>
        <v>496</v>
      </c>
      <c r="M96" s="18">
        <f t="shared" si="24"/>
        <v>567</v>
      </c>
      <c r="N96" s="18">
        <f t="shared" si="24"/>
        <v>71</v>
      </c>
      <c r="O96" s="18">
        <v>346</v>
      </c>
      <c r="P96" s="18">
        <f>P97+P98</f>
        <v>496</v>
      </c>
      <c r="Q96" s="18">
        <f>IF(K96-O96-P96&lt;0,ABS(K96-O96-P96),0)</f>
        <v>0</v>
      </c>
      <c r="R96" s="18">
        <f>IF(K96-O96-P96&gt;0,K96-O96-P96,0)</f>
        <v>221</v>
      </c>
      <c r="S96" s="36">
        <f>R96-Q96</f>
        <v>221</v>
      </c>
    </row>
    <row r="97" spans="1:19" ht="24">
      <c r="A97" s="22">
        <v>1</v>
      </c>
      <c r="B97" s="22" t="s">
        <v>259</v>
      </c>
      <c r="C97" s="22" t="s">
        <v>260</v>
      </c>
      <c r="D97" s="22" t="s">
        <v>84</v>
      </c>
      <c r="E97" s="22" t="s">
        <v>261</v>
      </c>
      <c r="F97" s="25" t="s">
        <v>250</v>
      </c>
      <c r="G97" s="26">
        <v>2000</v>
      </c>
      <c r="H97" s="22">
        <v>4900</v>
      </c>
      <c r="I97" s="22">
        <v>12</v>
      </c>
      <c r="J97" s="22">
        <v>360</v>
      </c>
      <c r="K97" s="22">
        <v>496</v>
      </c>
      <c r="L97" s="22">
        <v>496</v>
      </c>
      <c r="M97" s="22"/>
      <c r="N97" s="22"/>
      <c r="O97" s="22"/>
      <c r="P97" s="22">
        <v>496</v>
      </c>
      <c r="Q97" s="16"/>
      <c r="R97" s="16"/>
      <c r="S97" s="36"/>
    </row>
    <row r="98" spans="1:19" ht="24">
      <c r="A98" s="22">
        <v>2</v>
      </c>
      <c r="B98" s="22" t="s">
        <v>262</v>
      </c>
      <c r="C98" s="22" t="s">
        <v>263</v>
      </c>
      <c r="D98" s="22" t="s">
        <v>84</v>
      </c>
      <c r="E98" s="22" t="s">
        <v>264</v>
      </c>
      <c r="F98" s="25" t="s">
        <v>250</v>
      </c>
      <c r="G98" s="26">
        <v>3550</v>
      </c>
      <c r="H98" s="22">
        <v>4956.6</v>
      </c>
      <c r="I98" s="22">
        <v>12</v>
      </c>
      <c r="J98" s="22">
        <v>360</v>
      </c>
      <c r="K98" s="22">
        <v>567</v>
      </c>
      <c r="L98" s="22"/>
      <c r="M98" s="22">
        <v>567</v>
      </c>
      <c r="N98" s="22">
        <v>71</v>
      </c>
      <c r="O98" s="22"/>
      <c r="P98" s="22"/>
      <c r="Q98" s="16"/>
      <c r="R98" s="16"/>
      <c r="S98" s="36"/>
    </row>
    <row r="99" spans="1:19" s="1" customFormat="1" ht="14.25">
      <c r="A99" s="18" t="s">
        <v>58</v>
      </c>
      <c r="B99" s="18" t="s">
        <v>265</v>
      </c>
      <c r="C99" s="18">
        <v>3</v>
      </c>
      <c r="D99" s="18"/>
      <c r="E99" s="18"/>
      <c r="F99" s="19"/>
      <c r="G99" s="20">
        <f>G100+G101+G102</f>
        <v>7200</v>
      </c>
      <c r="H99" s="18">
        <v>15400</v>
      </c>
      <c r="I99" s="18">
        <v>36</v>
      </c>
      <c r="J99" s="18">
        <v>1080</v>
      </c>
      <c r="K99" s="18">
        <f aca="true" t="shared" si="25" ref="K99:N99">SUM(K100:K102)</f>
        <v>1519</v>
      </c>
      <c r="L99" s="18">
        <f t="shared" si="25"/>
        <v>496</v>
      </c>
      <c r="M99" s="18">
        <f t="shared" si="25"/>
        <v>1023</v>
      </c>
      <c r="N99" s="18">
        <f t="shared" si="25"/>
        <v>31</v>
      </c>
      <c r="O99" s="18">
        <v>346</v>
      </c>
      <c r="P99" s="18">
        <f>SUM(P100:P102)</f>
        <v>496</v>
      </c>
      <c r="Q99" s="18">
        <f>IF(K99-O99-P99&lt;0,ABS(K99-O99-P99),0)</f>
        <v>0</v>
      </c>
      <c r="R99" s="18">
        <f>IF(K99-O99-P99&gt;0,K99-O99-P99,0)</f>
        <v>677</v>
      </c>
      <c r="S99" s="36">
        <f>R99-Q99</f>
        <v>677</v>
      </c>
    </row>
    <row r="100" spans="1:19" ht="24">
      <c r="A100" s="22">
        <v>1</v>
      </c>
      <c r="B100" s="22" t="s">
        <v>266</v>
      </c>
      <c r="C100" s="22" t="s">
        <v>267</v>
      </c>
      <c r="D100" s="22" t="s">
        <v>84</v>
      </c>
      <c r="E100" s="22" t="s">
        <v>268</v>
      </c>
      <c r="F100" s="25" t="s">
        <v>250</v>
      </c>
      <c r="G100" s="26">
        <v>2500</v>
      </c>
      <c r="H100" s="22">
        <v>5000</v>
      </c>
      <c r="I100" s="22">
        <v>12</v>
      </c>
      <c r="J100" s="22">
        <v>360</v>
      </c>
      <c r="K100" s="22">
        <v>527</v>
      </c>
      <c r="L100" s="22"/>
      <c r="M100" s="22">
        <v>527</v>
      </c>
      <c r="N100" s="22">
        <v>31</v>
      </c>
      <c r="O100" s="22"/>
      <c r="P100" s="22"/>
      <c r="Q100" s="16"/>
      <c r="R100" s="16"/>
      <c r="S100" s="36"/>
    </row>
    <row r="101" spans="1:19" ht="24">
      <c r="A101" s="22">
        <v>2</v>
      </c>
      <c r="B101" s="22" t="s">
        <v>269</v>
      </c>
      <c r="C101" s="22" t="s">
        <v>270</v>
      </c>
      <c r="D101" s="22" t="s">
        <v>84</v>
      </c>
      <c r="E101" s="22" t="s">
        <v>271</v>
      </c>
      <c r="F101" s="25" t="s">
        <v>250</v>
      </c>
      <c r="G101" s="26">
        <v>2800</v>
      </c>
      <c r="H101" s="22">
        <v>6200</v>
      </c>
      <c r="I101" s="22">
        <v>12</v>
      </c>
      <c r="J101" s="22">
        <v>360</v>
      </c>
      <c r="K101" s="22">
        <v>496</v>
      </c>
      <c r="L101" s="22">
        <v>496</v>
      </c>
      <c r="M101" s="22"/>
      <c r="N101" s="22"/>
      <c r="O101" s="22"/>
      <c r="P101" s="22">
        <v>496</v>
      </c>
      <c r="Q101" s="16"/>
      <c r="R101" s="16"/>
      <c r="S101" s="36"/>
    </row>
    <row r="102" spans="1:19" ht="24">
      <c r="A102" s="22">
        <v>3</v>
      </c>
      <c r="B102" s="22" t="s">
        <v>269</v>
      </c>
      <c r="C102" s="22" t="s">
        <v>272</v>
      </c>
      <c r="D102" s="22" t="s">
        <v>84</v>
      </c>
      <c r="E102" s="22" t="s">
        <v>273</v>
      </c>
      <c r="F102" s="25" t="s">
        <v>250</v>
      </c>
      <c r="G102" s="26">
        <v>1900</v>
      </c>
      <c r="H102" s="22">
        <v>4200</v>
      </c>
      <c r="I102" s="22">
        <v>12</v>
      </c>
      <c r="J102" s="22">
        <v>360</v>
      </c>
      <c r="K102" s="22">
        <v>496</v>
      </c>
      <c r="L102" s="22"/>
      <c r="M102" s="22">
        <v>496</v>
      </c>
      <c r="N102" s="22"/>
      <c r="O102" s="22"/>
      <c r="P102" s="22"/>
      <c r="Q102" s="16"/>
      <c r="R102" s="16"/>
      <c r="S102" s="36"/>
    </row>
    <row r="103" spans="1:19" s="1" customFormat="1" ht="14.25">
      <c r="A103" s="18" t="s">
        <v>64</v>
      </c>
      <c r="B103" s="18" t="s">
        <v>274</v>
      </c>
      <c r="C103" s="18">
        <v>0</v>
      </c>
      <c r="D103" s="18"/>
      <c r="E103" s="18"/>
      <c r="F103" s="19"/>
      <c r="G103" s="20"/>
      <c r="H103" s="18"/>
      <c r="I103" s="18"/>
      <c r="J103" s="18"/>
      <c r="K103" s="18"/>
      <c r="L103" s="18"/>
      <c r="M103" s="18"/>
      <c r="N103" s="18"/>
      <c r="O103" s="18">
        <v>346</v>
      </c>
      <c r="P103" s="18"/>
      <c r="Q103" s="18">
        <f>IF(K103-O103-P103&lt;0,ABS(K103-O103-P103),0)</f>
        <v>346</v>
      </c>
      <c r="R103" s="18">
        <f>IF(K103-O103-P103&gt;0,K103-O103-P103,0)</f>
        <v>0</v>
      </c>
      <c r="S103" s="36">
        <f>R103-Q103</f>
        <v>-346</v>
      </c>
    </row>
    <row r="104" spans="1:19" ht="14.25">
      <c r="A104" s="22">
        <v>1</v>
      </c>
      <c r="B104" s="32"/>
      <c r="C104" s="22" t="s">
        <v>29</v>
      </c>
      <c r="D104" s="22"/>
      <c r="E104" s="22"/>
      <c r="F104" s="25"/>
      <c r="G104" s="26"/>
      <c r="H104" s="22"/>
      <c r="I104" s="22"/>
      <c r="J104" s="22"/>
      <c r="K104" s="22"/>
      <c r="L104" s="22"/>
      <c r="M104" s="22"/>
      <c r="N104" s="22"/>
      <c r="O104" s="22"/>
      <c r="P104" s="22"/>
      <c r="Q104" s="16"/>
      <c r="R104" s="16"/>
      <c r="S104" s="36"/>
    </row>
    <row r="105" spans="1:19" s="1" customFormat="1" ht="14.25">
      <c r="A105" s="18" t="s">
        <v>80</v>
      </c>
      <c r="B105" s="18" t="s">
        <v>275</v>
      </c>
      <c r="C105" s="18">
        <v>3</v>
      </c>
      <c r="D105" s="18"/>
      <c r="E105" s="18"/>
      <c r="F105" s="19"/>
      <c r="G105" s="20">
        <f>G106+G107+G108</f>
        <v>4900</v>
      </c>
      <c r="H105" s="18">
        <v>11129</v>
      </c>
      <c r="I105" s="18">
        <v>36</v>
      </c>
      <c r="J105" s="18">
        <v>1080</v>
      </c>
      <c r="K105" s="18">
        <f aca="true" t="shared" si="26" ref="K105:N105">SUM(K106:K108)</f>
        <v>1529</v>
      </c>
      <c r="L105" s="18"/>
      <c r="M105" s="18">
        <f t="shared" si="26"/>
        <v>1529</v>
      </c>
      <c r="N105" s="18">
        <f t="shared" si="26"/>
        <v>41</v>
      </c>
      <c r="O105" s="18">
        <v>346</v>
      </c>
      <c r="P105" s="18"/>
      <c r="Q105" s="18">
        <f>IF(K105-O105-P105&lt;0,ABS(K105-O105-P105),0)</f>
        <v>0</v>
      </c>
      <c r="R105" s="18">
        <f>IF(K105-O105-P105&gt;0,K105-O105-P105,0)</f>
        <v>1183</v>
      </c>
      <c r="S105" s="36">
        <f>R105-Q105</f>
        <v>1183</v>
      </c>
    </row>
    <row r="106" spans="1:19" ht="24">
      <c r="A106" s="22">
        <v>1</v>
      </c>
      <c r="B106" s="22" t="s">
        <v>276</v>
      </c>
      <c r="C106" s="22" t="s">
        <v>277</v>
      </c>
      <c r="D106" s="22" t="s">
        <v>84</v>
      </c>
      <c r="E106" s="22" t="s">
        <v>278</v>
      </c>
      <c r="F106" s="25" t="s">
        <v>250</v>
      </c>
      <c r="G106" s="26">
        <v>1800</v>
      </c>
      <c r="H106" s="22">
        <v>3929</v>
      </c>
      <c r="I106" s="22">
        <v>12</v>
      </c>
      <c r="J106" s="22">
        <v>360</v>
      </c>
      <c r="K106" s="22">
        <v>537</v>
      </c>
      <c r="L106" s="22"/>
      <c r="M106" s="22">
        <v>537</v>
      </c>
      <c r="N106" s="22">
        <v>41</v>
      </c>
      <c r="O106" s="22"/>
      <c r="P106" s="22"/>
      <c r="Q106" s="16"/>
      <c r="R106" s="16"/>
      <c r="S106" s="36"/>
    </row>
    <row r="107" spans="1:19" ht="14.25">
      <c r="A107" s="22">
        <v>2</v>
      </c>
      <c r="B107" s="22" t="s">
        <v>276</v>
      </c>
      <c r="C107" s="22" t="s">
        <v>279</v>
      </c>
      <c r="D107" s="22" t="s">
        <v>84</v>
      </c>
      <c r="E107" s="22"/>
      <c r="F107" s="25" t="s">
        <v>280</v>
      </c>
      <c r="G107" s="26">
        <v>2000</v>
      </c>
      <c r="H107" s="22">
        <v>4000</v>
      </c>
      <c r="I107" s="22">
        <v>12</v>
      </c>
      <c r="J107" s="22">
        <v>360</v>
      </c>
      <c r="K107" s="22">
        <v>496</v>
      </c>
      <c r="L107" s="22"/>
      <c r="M107" s="22">
        <v>496</v>
      </c>
      <c r="N107" s="22"/>
      <c r="O107" s="22"/>
      <c r="P107" s="22"/>
      <c r="Q107" s="16"/>
      <c r="R107" s="16"/>
      <c r="S107" s="36"/>
    </row>
    <row r="108" spans="1:19" ht="14.25">
      <c r="A108" s="22">
        <v>3</v>
      </c>
      <c r="B108" s="22" t="s">
        <v>276</v>
      </c>
      <c r="C108" s="22" t="s">
        <v>281</v>
      </c>
      <c r="D108" s="22" t="s">
        <v>84</v>
      </c>
      <c r="E108" s="22"/>
      <c r="F108" s="25" t="s">
        <v>280</v>
      </c>
      <c r="G108" s="26">
        <v>1100</v>
      </c>
      <c r="H108" s="22">
        <v>3200</v>
      </c>
      <c r="I108" s="22">
        <v>12</v>
      </c>
      <c r="J108" s="22">
        <v>360</v>
      </c>
      <c r="K108" s="22">
        <v>496</v>
      </c>
      <c r="L108" s="22"/>
      <c r="M108" s="22">
        <v>496</v>
      </c>
      <c r="N108" s="22"/>
      <c r="O108" s="22"/>
      <c r="P108" s="22"/>
      <c r="Q108" s="16"/>
      <c r="R108" s="16"/>
      <c r="S108" s="36"/>
    </row>
    <row r="109" spans="1:19" s="1" customFormat="1" ht="14.25">
      <c r="A109" s="18" t="s">
        <v>91</v>
      </c>
      <c r="B109" s="18" t="s">
        <v>282</v>
      </c>
      <c r="C109" s="18">
        <v>3</v>
      </c>
      <c r="D109" s="18"/>
      <c r="E109" s="18"/>
      <c r="F109" s="19"/>
      <c r="G109" s="20">
        <f>G110+G111+G112</f>
        <v>5354.8</v>
      </c>
      <c r="H109" s="18">
        <v>10907.9</v>
      </c>
      <c r="I109" s="18">
        <v>27</v>
      </c>
      <c r="J109" s="18">
        <v>810</v>
      </c>
      <c r="K109" s="18">
        <f aca="true" t="shared" si="27" ref="K109:N109">SUM(K110:K112)</f>
        <v>1115</v>
      </c>
      <c r="L109" s="18"/>
      <c r="M109" s="18">
        <f t="shared" si="27"/>
        <v>1115</v>
      </c>
      <c r="N109" s="18">
        <f t="shared" si="27"/>
        <v>123</v>
      </c>
      <c r="O109" s="18">
        <v>346</v>
      </c>
      <c r="P109" s="18"/>
      <c r="Q109" s="18">
        <f>IF(K109-O109-P109&lt;0,ABS(K109-O109-P109),0)</f>
        <v>0</v>
      </c>
      <c r="R109" s="18">
        <f>IF(K109-O109-P109&gt;0,K109-O109-P109,0)</f>
        <v>769</v>
      </c>
      <c r="S109" s="36">
        <f>R109-Q109</f>
        <v>769</v>
      </c>
    </row>
    <row r="110" spans="1:19" ht="24">
      <c r="A110" s="22">
        <v>1</v>
      </c>
      <c r="B110" s="22" t="s">
        <v>283</v>
      </c>
      <c r="C110" s="22" t="s">
        <v>284</v>
      </c>
      <c r="D110" s="22" t="s">
        <v>84</v>
      </c>
      <c r="E110" s="22" t="s">
        <v>285</v>
      </c>
      <c r="F110" s="25" t="s">
        <v>250</v>
      </c>
      <c r="G110" s="26">
        <v>3200</v>
      </c>
      <c r="H110" s="22">
        <v>5550</v>
      </c>
      <c r="I110" s="22">
        <v>12</v>
      </c>
      <c r="J110" s="22">
        <v>360</v>
      </c>
      <c r="K110" s="22">
        <v>536</v>
      </c>
      <c r="L110" s="22"/>
      <c r="M110" s="22">
        <v>536</v>
      </c>
      <c r="N110" s="22">
        <v>40</v>
      </c>
      <c r="O110" s="22"/>
      <c r="P110" s="22"/>
      <c r="Q110" s="16"/>
      <c r="R110" s="16"/>
      <c r="S110" s="36"/>
    </row>
    <row r="111" spans="1:19" ht="24">
      <c r="A111" s="22">
        <v>2</v>
      </c>
      <c r="B111" s="22" t="s">
        <v>286</v>
      </c>
      <c r="C111" s="22" t="s">
        <v>287</v>
      </c>
      <c r="D111" s="22" t="s">
        <v>84</v>
      </c>
      <c r="E111" s="22" t="s">
        <v>288</v>
      </c>
      <c r="F111" s="25" t="s">
        <v>250</v>
      </c>
      <c r="G111" s="26">
        <v>2019.8</v>
      </c>
      <c r="H111" s="22">
        <v>4907.9</v>
      </c>
      <c r="I111" s="22">
        <v>12</v>
      </c>
      <c r="J111" s="22">
        <v>360</v>
      </c>
      <c r="K111" s="22">
        <v>536</v>
      </c>
      <c r="L111" s="22"/>
      <c r="M111" s="22">
        <v>536</v>
      </c>
      <c r="N111" s="22">
        <v>40</v>
      </c>
      <c r="O111" s="22"/>
      <c r="P111" s="22"/>
      <c r="Q111" s="16"/>
      <c r="R111" s="16"/>
      <c r="S111" s="36"/>
    </row>
    <row r="112" spans="1:19" s="2" customFormat="1" ht="24">
      <c r="A112" s="22">
        <v>3</v>
      </c>
      <c r="B112" s="22" t="s">
        <v>289</v>
      </c>
      <c r="C112" s="22" t="s">
        <v>290</v>
      </c>
      <c r="D112" s="22" t="s">
        <v>98</v>
      </c>
      <c r="E112" s="22" t="s">
        <v>99</v>
      </c>
      <c r="F112" s="25" t="s">
        <v>291</v>
      </c>
      <c r="G112" s="26">
        <v>135</v>
      </c>
      <c r="H112" s="22">
        <v>450</v>
      </c>
      <c r="I112" s="22">
        <v>3</v>
      </c>
      <c r="J112" s="22">
        <v>90</v>
      </c>
      <c r="K112" s="22">
        <v>43</v>
      </c>
      <c r="L112" s="22"/>
      <c r="M112" s="22">
        <v>43</v>
      </c>
      <c r="N112" s="22">
        <v>43</v>
      </c>
      <c r="O112" s="22"/>
      <c r="P112" s="22"/>
      <c r="Q112" s="16"/>
      <c r="R112" s="16"/>
      <c r="S112" s="36"/>
    </row>
    <row r="113" spans="1:19" s="1" customFormat="1" ht="14.25">
      <c r="A113" s="18" t="s">
        <v>102</v>
      </c>
      <c r="B113" s="18" t="s">
        <v>292</v>
      </c>
      <c r="C113" s="18">
        <v>0</v>
      </c>
      <c r="D113" s="18"/>
      <c r="E113" s="18"/>
      <c r="F113" s="19"/>
      <c r="G113" s="20"/>
      <c r="H113" s="18"/>
      <c r="I113" s="18"/>
      <c r="J113" s="18"/>
      <c r="K113" s="18"/>
      <c r="L113" s="18"/>
      <c r="M113" s="18"/>
      <c r="N113" s="18"/>
      <c r="O113" s="18">
        <v>346</v>
      </c>
      <c r="P113" s="18"/>
      <c r="Q113" s="18">
        <f>IF(K113-O113-P113&lt;0,ABS(K113-O113-P113),0)</f>
        <v>346</v>
      </c>
      <c r="R113" s="18">
        <f>IF(K113-O113-P113&gt;0,K113-O113-P113,0)</f>
        <v>0</v>
      </c>
      <c r="S113" s="36">
        <f>R113-Q113</f>
        <v>-346</v>
      </c>
    </row>
    <row r="114" spans="1:19" ht="14.25">
      <c r="A114" s="22">
        <v>1</v>
      </c>
      <c r="B114" s="32"/>
      <c r="C114" s="22" t="s">
        <v>29</v>
      </c>
      <c r="D114" s="22"/>
      <c r="E114" s="22"/>
      <c r="F114" s="25"/>
      <c r="G114" s="26"/>
      <c r="H114" s="22"/>
      <c r="I114" s="22"/>
      <c r="J114" s="22"/>
      <c r="K114" s="22"/>
      <c r="L114" s="22"/>
      <c r="M114" s="22"/>
      <c r="N114" s="22"/>
      <c r="O114" s="22"/>
      <c r="P114" s="22"/>
      <c r="Q114" s="16"/>
      <c r="R114" s="16"/>
      <c r="S114" s="36"/>
    </row>
    <row r="115" spans="1:19" s="1" customFormat="1" ht="14.25">
      <c r="A115" s="18" t="s">
        <v>107</v>
      </c>
      <c r="B115" s="18" t="s">
        <v>293</v>
      </c>
      <c r="C115" s="18">
        <v>0</v>
      </c>
      <c r="D115" s="18"/>
      <c r="E115" s="18"/>
      <c r="F115" s="19"/>
      <c r="G115" s="20"/>
      <c r="H115" s="18"/>
      <c r="I115" s="18"/>
      <c r="J115" s="18"/>
      <c r="K115" s="18"/>
      <c r="L115" s="18"/>
      <c r="M115" s="18"/>
      <c r="N115" s="18"/>
      <c r="O115" s="18">
        <v>346</v>
      </c>
      <c r="P115" s="18"/>
      <c r="Q115" s="18">
        <f>IF(K115-O115-P115&lt;0,ABS(K115-O115-P115),0)</f>
        <v>346</v>
      </c>
      <c r="R115" s="18">
        <f>IF(K115-O115-P115&gt;0,K115-O115-P115,0)</f>
        <v>0</v>
      </c>
      <c r="S115" s="36">
        <f>R115-Q115</f>
        <v>-346</v>
      </c>
    </row>
    <row r="116" spans="1:19" ht="14.25">
      <c r="A116" s="22">
        <v>1</v>
      </c>
      <c r="B116" s="32"/>
      <c r="C116" s="22" t="s">
        <v>29</v>
      </c>
      <c r="D116" s="22"/>
      <c r="E116" s="22"/>
      <c r="F116" s="25"/>
      <c r="G116" s="26"/>
      <c r="H116" s="22"/>
      <c r="I116" s="22"/>
      <c r="J116" s="22"/>
      <c r="K116" s="22"/>
      <c r="L116" s="22"/>
      <c r="M116" s="22"/>
      <c r="N116" s="22"/>
      <c r="O116" s="22"/>
      <c r="P116" s="22"/>
      <c r="Q116" s="16"/>
      <c r="R116" s="16"/>
      <c r="S116" s="36"/>
    </row>
    <row r="117" spans="1:19" s="1" customFormat="1" ht="14.25">
      <c r="A117" s="18" t="s">
        <v>116</v>
      </c>
      <c r="B117" s="18" t="s">
        <v>294</v>
      </c>
      <c r="C117" s="18">
        <v>0</v>
      </c>
      <c r="D117" s="18"/>
      <c r="E117" s="18"/>
      <c r="F117" s="19"/>
      <c r="G117" s="20"/>
      <c r="H117" s="18"/>
      <c r="I117" s="18"/>
      <c r="J117" s="18"/>
      <c r="K117" s="18"/>
      <c r="L117" s="18"/>
      <c r="M117" s="18"/>
      <c r="N117" s="18"/>
      <c r="O117" s="18">
        <v>346</v>
      </c>
      <c r="P117" s="18"/>
      <c r="Q117" s="18">
        <f>IF(K117-O117-P117&lt;0,ABS(K117-O117-P117),0)</f>
        <v>346</v>
      </c>
      <c r="R117" s="18">
        <f>IF(K117-O117-P117&gt;0,K117-O117-P117,0)</f>
        <v>0</v>
      </c>
      <c r="S117" s="36">
        <f>R117-Q117</f>
        <v>-346</v>
      </c>
    </row>
    <row r="118" spans="1:19" ht="14.25">
      <c r="A118" s="22">
        <v>1</v>
      </c>
      <c r="B118" s="32"/>
      <c r="C118" s="22" t="s">
        <v>29</v>
      </c>
      <c r="D118" s="22"/>
      <c r="E118" s="22"/>
      <c r="F118" s="25"/>
      <c r="G118" s="26"/>
      <c r="H118" s="22"/>
      <c r="I118" s="22"/>
      <c r="J118" s="22"/>
      <c r="K118" s="22"/>
      <c r="L118" s="22"/>
      <c r="M118" s="22"/>
      <c r="N118" s="22"/>
      <c r="O118" s="22"/>
      <c r="P118" s="22"/>
      <c r="Q118" s="16"/>
      <c r="R118" s="16"/>
      <c r="S118" s="36"/>
    </row>
    <row r="119" spans="1:19" s="1" customFormat="1" ht="14.25">
      <c r="A119" s="18" t="s">
        <v>145</v>
      </c>
      <c r="B119" s="18" t="s">
        <v>295</v>
      </c>
      <c r="C119" s="18">
        <v>1</v>
      </c>
      <c r="D119" s="18"/>
      <c r="E119" s="18"/>
      <c r="F119" s="19"/>
      <c r="G119" s="20">
        <f>G120</f>
        <v>2300</v>
      </c>
      <c r="H119" s="18">
        <v>4600</v>
      </c>
      <c r="I119" s="18">
        <v>9</v>
      </c>
      <c r="J119" s="18">
        <v>270</v>
      </c>
      <c r="K119" s="18">
        <f>K120</f>
        <v>447</v>
      </c>
      <c r="L119" s="18"/>
      <c r="M119" s="18">
        <v>447</v>
      </c>
      <c r="N119" s="18">
        <v>59</v>
      </c>
      <c r="O119" s="18">
        <v>346</v>
      </c>
      <c r="P119" s="18"/>
      <c r="Q119" s="18">
        <f>IF(K119-O119-P119&lt;0,ABS(K119-O119-P119),0)</f>
        <v>0</v>
      </c>
      <c r="R119" s="18">
        <f>IF(K119-O119-P119&gt;0,K119-O119-P119,0)</f>
        <v>101</v>
      </c>
      <c r="S119" s="36">
        <f>R119-Q119</f>
        <v>101</v>
      </c>
    </row>
    <row r="120" spans="1:19" ht="24">
      <c r="A120" s="22">
        <v>1</v>
      </c>
      <c r="B120" s="22" t="s">
        <v>296</v>
      </c>
      <c r="C120" s="22" t="s">
        <v>297</v>
      </c>
      <c r="D120" s="22" t="s">
        <v>84</v>
      </c>
      <c r="E120" s="22" t="s">
        <v>298</v>
      </c>
      <c r="F120" s="25" t="s">
        <v>250</v>
      </c>
      <c r="G120" s="26">
        <v>2300</v>
      </c>
      <c r="H120" s="22">
        <v>4600</v>
      </c>
      <c r="I120" s="22">
        <v>9</v>
      </c>
      <c r="J120" s="22">
        <v>270</v>
      </c>
      <c r="K120" s="22">
        <v>447</v>
      </c>
      <c r="L120" s="22"/>
      <c r="M120" s="22">
        <v>447</v>
      </c>
      <c r="N120" s="22">
        <v>59</v>
      </c>
      <c r="O120" s="22"/>
      <c r="P120" s="22"/>
      <c r="Q120" s="16"/>
      <c r="R120" s="16"/>
      <c r="S120" s="36"/>
    </row>
    <row r="121" spans="1:19" s="1" customFormat="1" ht="14.25">
      <c r="A121" s="18" t="s">
        <v>147</v>
      </c>
      <c r="B121" s="18" t="s">
        <v>299</v>
      </c>
      <c r="C121" s="18">
        <v>1</v>
      </c>
      <c r="D121" s="18"/>
      <c r="E121" s="18"/>
      <c r="F121" s="19"/>
      <c r="G121" s="20">
        <f>G122</f>
        <v>1350</v>
      </c>
      <c r="H121" s="18">
        <v>2000</v>
      </c>
      <c r="I121" s="18">
        <v>9</v>
      </c>
      <c r="J121" s="18">
        <v>270</v>
      </c>
      <c r="K121" s="18">
        <v>128</v>
      </c>
      <c r="L121" s="18"/>
      <c r="M121" s="18">
        <v>128</v>
      </c>
      <c r="N121" s="18">
        <v>24</v>
      </c>
      <c r="O121" s="18">
        <v>346</v>
      </c>
      <c r="P121" s="18"/>
      <c r="Q121" s="18">
        <f>IF(K121-O121-P121&lt;0,ABS(K121-O121-P121),0)</f>
        <v>218</v>
      </c>
      <c r="R121" s="18">
        <f>IF(K121-O121-P121&gt;0,K121-O121-P121,0)</f>
        <v>0</v>
      </c>
      <c r="S121" s="36">
        <f>R121-Q121</f>
        <v>-218</v>
      </c>
    </row>
    <row r="122" spans="1:19" ht="42" customHeight="1">
      <c r="A122" s="22">
        <v>1</v>
      </c>
      <c r="B122" s="22" t="s">
        <v>300</v>
      </c>
      <c r="C122" s="22" t="s">
        <v>301</v>
      </c>
      <c r="D122" s="22" t="s">
        <v>68</v>
      </c>
      <c r="E122" s="22" t="s">
        <v>302</v>
      </c>
      <c r="F122" s="25" t="s">
        <v>250</v>
      </c>
      <c r="G122" s="26">
        <v>1350</v>
      </c>
      <c r="H122" s="22">
        <v>2000</v>
      </c>
      <c r="I122" s="22">
        <v>9</v>
      </c>
      <c r="J122" s="22">
        <v>270</v>
      </c>
      <c r="K122" s="22">
        <v>128</v>
      </c>
      <c r="L122" s="22"/>
      <c r="M122" s="22">
        <v>128</v>
      </c>
      <c r="N122" s="22">
        <v>24</v>
      </c>
      <c r="O122" s="22"/>
      <c r="P122" s="22"/>
      <c r="Q122" s="16"/>
      <c r="R122" s="16"/>
      <c r="S122" s="36"/>
    </row>
    <row r="123" spans="1:19" s="1" customFormat="1" ht="18" customHeight="1">
      <c r="A123" s="18" t="s">
        <v>303</v>
      </c>
      <c r="B123" s="18"/>
      <c r="C123" s="18">
        <f>C124+C131+C135+C140+C146+C148+C152+C154+C163+C169</f>
        <v>33</v>
      </c>
      <c r="D123" s="18"/>
      <c r="E123" s="18"/>
      <c r="F123" s="19"/>
      <c r="G123" s="20">
        <f aca="true" t="shared" si="28" ref="G123:N123">G124+G131+G135+G140+G146+G148+G152+G154+G163+G169</f>
        <v>59985.43</v>
      </c>
      <c r="H123" s="18">
        <f t="shared" si="28"/>
        <v>182137.69</v>
      </c>
      <c r="I123" s="18">
        <f t="shared" si="28"/>
        <v>367</v>
      </c>
      <c r="J123" s="18">
        <f t="shared" si="28"/>
        <v>12120</v>
      </c>
      <c r="K123" s="18">
        <f>K124+K127+K129+K131+K135+K140+K146+K148+K152+K154+K163+K169</f>
        <v>9357</v>
      </c>
      <c r="L123" s="18">
        <f t="shared" si="28"/>
        <v>912</v>
      </c>
      <c r="M123" s="18">
        <f t="shared" si="28"/>
        <v>8445</v>
      </c>
      <c r="N123" s="18">
        <f t="shared" si="28"/>
        <v>1637</v>
      </c>
      <c r="O123" s="18">
        <f>O124+O131+O135+O140+O146+O148+O152+O154+O163+O169+O127+O129</f>
        <v>4152</v>
      </c>
      <c r="P123" s="18">
        <f>P124+P131+P135+P140+P146+P148+P152+P154+P163+P169+P127+P129</f>
        <v>912</v>
      </c>
      <c r="Q123" s="18">
        <f>Q124+Q131+Q135+Q140+Q146+Q148+Q152+Q154+Q163+Q169+Q127+Q129</f>
        <v>1127</v>
      </c>
      <c r="R123" s="18">
        <f>R124+R131+R135+R140+R146+R148+R152+R154+R163+R169+R127+R129</f>
        <v>5420</v>
      </c>
      <c r="S123" s="36">
        <f>R123-Q123</f>
        <v>4293</v>
      </c>
    </row>
    <row r="124" spans="1:19" s="1" customFormat="1" ht="14.25">
      <c r="A124" s="18" t="s">
        <v>27</v>
      </c>
      <c r="B124" s="18" t="s">
        <v>304</v>
      </c>
      <c r="C124" s="18">
        <v>2</v>
      </c>
      <c r="D124" s="18"/>
      <c r="E124" s="18"/>
      <c r="F124" s="19"/>
      <c r="G124" s="20">
        <f>G125+G126</f>
        <v>900</v>
      </c>
      <c r="H124" s="18">
        <v>1630</v>
      </c>
      <c r="I124" s="18">
        <v>5</v>
      </c>
      <c r="J124" s="18">
        <v>720</v>
      </c>
      <c r="K124" s="18">
        <f aca="true" t="shared" si="29" ref="K124:N124">K125+K126</f>
        <v>124</v>
      </c>
      <c r="L124" s="18"/>
      <c r="M124" s="18">
        <f t="shared" si="29"/>
        <v>124</v>
      </c>
      <c r="N124" s="18">
        <f t="shared" si="29"/>
        <v>46</v>
      </c>
      <c r="O124" s="18">
        <v>346</v>
      </c>
      <c r="P124" s="18"/>
      <c r="Q124" s="18">
        <f>IF(K124-O124-P124&lt;0,ABS(K124-O124-P124),0)</f>
        <v>222</v>
      </c>
      <c r="R124" s="18">
        <f>IF(K124-O124-P124&gt;0,K124-O124-P124,0)</f>
        <v>0</v>
      </c>
      <c r="S124" s="36">
        <f>R124-Q124</f>
        <v>-222</v>
      </c>
    </row>
    <row r="125" spans="1:19" ht="51" customHeight="1">
      <c r="A125" s="22">
        <v>1</v>
      </c>
      <c r="B125" s="22" t="s">
        <v>305</v>
      </c>
      <c r="C125" s="22" t="s">
        <v>306</v>
      </c>
      <c r="D125" s="22" t="s">
        <v>98</v>
      </c>
      <c r="E125" s="22" t="s">
        <v>99</v>
      </c>
      <c r="F125" s="25" t="s">
        <v>307</v>
      </c>
      <c r="G125" s="26">
        <v>220</v>
      </c>
      <c r="H125" s="22">
        <v>700</v>
      </c>
      <c r="I125" s="22">
        <v>3</v>
      </c>
      <c r="J125" s="22">
        <v>360</v>
      </c>
      <c r="K125" s="22">
        <v>28</v>
      </c>
      <c r="L125" s="22"/>
      <c r="M125" s="22">
        <v>28</v>
      </c>
      <c r="N125" s="22"/>
      <c r="O125" s="22"/>
      <c r="P125" s="22"/>
      <c r="Q125" s="16"/>
      <c r="R125" s="16"/>
      <c r="S125" s="36"/>
    </row>
    <row r="126" spans="1:19" ht="14.25">
      <c r="A126" s="22">
        <v>2</v>
      </c>
      <c r="B126" s="22" t="s">
        <v>308</v>
      </c>
      <c r="C126" s="22" t="s">
        <v>309</v>
      </c>
      <c r="D126" s="22" t="s">
        <v>89</v>
      </c>
      <c r="E126" s="22" t="s">
        <v>310</v>
      </c>
      <c r="F126" s="25" t="s">
        <v>311</v>
      </c>
      <c r="G126" s="26">
        <v>680</v>
      </c>
      <c r="H126" s="22">
        <v>930</v>
      </c>
      <c r="I126" s="22">
        <v>2</v>
      </c>
      <c r="J126" s="22">
        <v>360</v>
      </c>
      <c r="K126" s="22">
        <v>96</v>
      </c>
      <c r="L126" s="22"/>
      <c r="M126" s="22">
        <v>96</v>
      </c>
      <c r="N126" s="22">
        <v>46</v>
      </c>
      <c r="O126" s="22"/>
      <c r="P126" s="22"/>
      <c r="Q126" s="16"/>
      <c r="R126" s="16"/>
      <c r="S126" s="36"/>
    </row>
    <row r="127" spans="1:19" s="1" customFormat="1" ht="14.25">
      <c r="A127" s="18" t="s">
        <v>30</v>
      </c>
      <c r="B127" s="18" t="s">
        <v>312</v>
      </c>
      <c r="C127" s="18">
        <v>0</v>
      </c>
      <c r="D127" s="18"/>
      <c r="E127" s="18"/>
      <c r="F127" s="19"/>
      <c r="G127" s="20"/>
      <c r="H127" s="18"/>
      <c r="I127" s="18"/>
      <c r="J127" s="18"/>
      <c r="K127" s="18"/>
      <c r="L127" s="18"/>
      <c r="M127" s="18"/>
      <c r="N127" s="18"/>
      <c r="O127" s="18">
        <v>346</v>
      </c>
      <c r="P127" s="18"/>
      <c r="Q127" s="18">
        <f>IF(K127-O127-P127&lt;0,ABS(K127-O127-P127),0)</f>
        <v>346</v>
      </c>
      <c r="R127" s="18">
        <f>IF(K127-O127-P127&gt;0,K127-O127-P127,0)</f>
        <v>0</v>
      </c>
      <c r="S127" s="36">
        <f>R127-Q127</f>
        <v>-346</v>
      </c>
    </row>
    <row r="128" spans="1:19" s="3" customFormat="1" ht="14.25">
      <c r="A128" s="37">
        <v>1</v>
      </c>
      <c r="B128" s="38"/>
      <c r="C128" s="37" t="s">
        <v>29</v>
      </c>
      <c r="D128" s="37"/>
      <c r="E128" s="37"/>
      <c r="F128" s="39"/>
      <c r="G128" s="40"/>
      <c r="H128" s="37"/>
      <c r="I128" s="37"/>
      <c r="J128" s="37"/>
      <c r="K128" s="37"/>
      <c r="L128" s="37"/>
      <c r="M128" s="37"/>
      <c r="N128" s="37"/>
      <c r="O128" s="37"/>
      <c r="P128" s="37"/>
      <c r="Q128" s="37"/>
      <c r="R128" s="37"/>
      <c r="S128" s="36"/>
    </row>
    <row r="129" spans="1:19" s="1" customFormat="1" ht="14.25">
      <c r="A129" s="18" t="s">
        <v>37</v>
      </c>
      <c r="B129" s="18" t="s">
        <v>313</v>
      </c>
      <c r="C129" s="18">
        <v>0</v>
      </c>
      <c r="D129" s="18"/>
      <c r="E129" s="18"/>
      <c r="F129" s="19"/>
      <c r="G129" s="20"/>
      <c r="H129" s="18"/>
      <c r="I129" s="18"/>
      <c r="J129" s="18"/>
      <c r="K129" s="18"/>
      <c r="L129" s="18"/>
      <c r="M129" s="18"/>
      <c r="N129" s="18"/>
      <c r="O129" s="18">
        <v>346</v>
      </c>
      <c r="P129" s="18"/>
      <c r="Q129" s="18">
        <f>IF(K129-O129-P129&lt;0,ABS(K129-O129-P129),0)</f>
        <v>346</v>
      </c>
      <c r="R129" s="18">
        <f>IF(K129-O129-P129&gt;0,K129-O129-P129,0)</f>
        <v>0</v>
      </c>
      <c r="S129" s="36">
        <f>R129-Q129</f>
        <v>-346</v>
      </c>
    </row>
    <row r="130" spans="1:19" ht="14.25">
      <c r="A130" s="22">
        <v>1</v>
      </c>
      <c r="B130" s="32"/>
      <c r="C130" s="22" t="s">
        <v>29</v>
      </c>
      <c r="D130" s="22"/>
      <c r="E130" s="22"/>
      <c r="F130" s="25"/>
      <c r="G130" s="26"/>
      <c r="H130" s="22"/>
      <c r="I130" s="22"/>
      <c r="J130" s="22"/>
      <c r="K130" s="22"/>
      <c r="L130" s="22"/>
      <c r="M130" s="22"/>
      <c r="N130" s="22"/>
      <c r="O130" s="22"/>
      <c r="P130" s="22"/>
      <c r="Q130" s="16"/>
      <c r="R130" s="16"/>
      <c r="S130" s="36"/>
    </row>
    <row r="131" spans="1:19" s="1" customFormat="1" ht="14.25">
      <c r="A131" s="18" t="s">
        <v>58</v>
      </c>
      <c r="B131" s="18" t="s">
        <v>314</v>
      </c>
      <c r="C131" s="18">
        <v>3</v>
      </c>
      <c r="D131" s="18"/>
      <c r="E131" s="18"/>
      <c r="F131" s="19"/>
      <c r="G131" s="20">
        <f>G132+G133+G134</f>
        <v>5797.049999999999</v>
      </c>
      <c r="H131" s="18">
        <v>12793.87</v>
      </c>
      <c r="I131" s="18">
        <v>24</v>
      </c>
      <c r="J131" s="18">
        <v>630</v>
      </c>
      <c r="K131" s="18">
        <f aca="true" t="shared" si="30" ref="K131:N131">K132+K133+K134</f>
        <v>583</v>
      </c>
      <c r="L131" s="18"/>
      <c r="M131" s="18">
        <f t="shared" si="30"/>
        <v>583</v>
      </c>
      <c r="N131" s="18">
        <f t="shared" si="30"/>
        <v>133</v>
      </c>
      <c r="O131" s="18">
        <v>346</v>
      </c>
      <c r="P131" s="18"/>
      <c r="Q131" s="18">
        <f>IF(K131-O131-P131&lt;0,ABS(K131-O131-P131),0)</f>
        <v>0</v>
      </c>
      <c r="R131" s="18">
        <f>IF(K131-O131-P131&gt;0,K131-O131-P131,0)</f>
        <v>237</v>
      </c>
      <c r="S131" s="36">
        <f>R131-Q131</f>
        <v>237</v>
      </c>
    </row>
    <row r="132" spans="1:19" ht="24">
      <c r="A132" s="22">
        <v>1</v>
      </c>
      <c r="B132" s="22" t="s">
        <v>315</v>
      </c>
      <c r="C132" s="22" t="s">
        <v>316</v>
      </c>
      <c r="D132" s="22" t="s">
        <v>84</v>
      </c>
      <c r="E132" s="22" t="s">
        <v>317</v>
      </c>
      <c r="F132" s="25" t="s">
        <v>318</v>
      </c>
      <c r="G132" s="42">
        <v>3624.72</v>
      </c>
      <c r="H132" s="22">
        <v>6826.98</v>
      </c>
      <c r="I132" s="22">
        <v>9</v>
      </c>
      <c r="J132" s="22">
        <v>270</v>
      </c>
      <c r="K132" s="22">
        <v>325</v>
      </c>
      <c r="L132" s="22"/>
      <c r="M132" s="22">
        <v>325</v>
      </c>
      <c r="N132" s="22">
        <v>100</v>
      </c>
      <c r="O132" s="22"/>
      <c r="P132" s="22"/>
      <c r="Q132" s="16"/>
      <c r="R132" s="16"/>
      <c r="S132" s="36"/>
    </row>
    <row r="133" spans="1:19" ht="24">
      <c r="A133" s="22">
        <v>2</v>
      </c>
      <c r="B133" s="22" t="s">
        <v>319</v>
      </c>
      <c r="C133" s="22" t="s">
        <v>320</v>
      </c>
      <c r="D133" s="22" t="s">
        <v>84</v>
      </c>
      <c r="E133" s="22" t="s">
        <v>321</v>
      </c>
      <c r="F133" s="25" t="s">
        <v>318</v>
      </c>
      <c r="G133" s="42">
        <v>2126.33</v>
      </c>
      <c r="H133" s="22">
        <v>4863.89</v>
      </c>
      <c r="I133" s="22">
        <v>9</v>
      </c>
      <c r="J133" s="22">
        <v>270</v>
      </c>
      <c r="K133" s="22">
        <v>255</v>
      </c>
      <c r="L133" s="22"/>
      <c r="M133" s="22">
        <v>255</v>
      </c>
      <c r="N133" s="22">
        <v>30</v>
      </c>
      <c r="O133" s="22"/>
      <c r="P133" s="22"/>
      <c r="Q133" s="16"/>
      <c r="R133" s="16"/>
      <c r="S133" s="36"/>
    </row>
    <row r="134" spans="1:19" s="2" customFormat="1" ht="14.25">
      <c r="A134" s="22">
        <v>3</v>
      </c>
      <c r="B134" s="22" t="s">
        <v>322</v>
      </c>
      <c r="C134" s="22" t="s">
        <v>323</v>
      </c>
      <c r="D134" s="22" t="s">
        <v>98</v>
      </c>
      <c r="E134" s="22" t="s">
        <v>99</v>
      </c>
      <c r="F134" s="25" t="s">
        <v>324</v>
      </c>
      <c r="G134" s="26">
        <v>46</v>
      </c>
      <c r="H134" s="22">
        <v>1103</v>
      </c>
      <c r="I134" s="22">
        <v>6</v>
      </c>
      <c r="J134" s="22">
        <v>90</v>
      </c>
      <c r="K134" s="22">
        <v>3</v>
      </c>
      <c r="L134" s="22"/>
      <c r="M134" s="22">
        <v>3</v>
      </c>
      <c r="N134" s="22">
        <v>3</v>
      </c>
      <c r="O134" s="22"/>
      <c r="P134" s="22"/>
      <c r="Q134" s="16"/>
      <c r="R134" s="16"/>
      <c r="S134" s="36"/>
    </row>
    <row r="135" spans="1:19" s="1" customFormat="1" ht="14.25">
      <c r="A135" s="18" t="s">
        <v>64</v>
      </c>
      <c r="B135" s="18" t="s">
        <v>325</v>
      </c>
      <c r="C135" s="18">
        <v>4</v>
      </c>
      <c r="D135" s="18"/>
      <c r="E135" s="18"/>
      <c r="F135" s="19"/>
      <c r="G135" s="20">
        <f>G139+G136+G137+G138</f>
        <v>11310.42</v>
      </c>
      <c r="H135" s="18">
        <v>30660.65</v>
      </c>
      <c r="I135" s="18">
        <v>48</v>
      </c>
      <c r="J135" s="18">
        <v>1440</v>
      </c>
      <c r="K135" s="18">
        <f aca="true" t="shared" si="31" ref="K135:N135">SUM(K136:K139)</f>
        <v>1369</v>
      </c>
      <c r="L135" s="18"/>
      <c r="M135" s="18">
        <f t="shared" si="31"/>
        <v>1369</v>
      </c>
      <c r="N135" s="18">
        <f t="shared" si="31"/>
        <v>72</v>
      </c>
      <c r="O135" s="18">
        <v>346</v>
      </c>
      <c r="P135" s="18"/>
      <c r="Q135" s="18">
        <f>IF(K135-O135-P135&lt;0,ABS(K135-O135-P135),0)</f>
        <v>0</v>
      </c>
      <c r="R135" s="18">
        <f>IF(K135-O135-P135&gt;0,K135-O135-P135,0)</f>
        <v>1023</v>
      </c>
      <c r="S135" s="36">
        <f>R135-Q135</f>
        <v>1023</v>
      </c>
    </row>
    <row r="136" spans="1:19" ht="39" customHeight="1">
      <c r="A136" s="22">
        <v>1</v>
      </c>
      <c r="B136" s="22" t="s">
        <v>326</v>
      </c>
      <c r="C136" s="22" t="s">
        <v>327</v>
      </c>
      <c r="D136" s="22" t="s">
        <v>84</v>
      </c>
      <c r="E136" s="22" t="s">
        <v>328</v>
      </c>
      <c r="F136" s="25" t="s">
        <v>329</v>
      </c>
      <c r="G136" s="26">
        <v>4298</v>
      </c>
      <c r="H136" s="22">
        <v>10476</v>
      </c>
      <c r="I136" s="22">
        <v>15</v>
      </c>
      <c r="J136" s="22">
        <v>450</v>
      </c>
      <c r="K136" s="22">
        <v>488</v>
      </c>
      <c r="L136" s="22"/>
      <c r="M136" s="22">
        <v>488</v>
      </c>
      <c r="N136" s="22">
        <v>72</v>
      </c>
      <c r="O136" s="22"/>
      <c r="P136" s="22"/>
      <c r="Q136" s="16"/>
      <c r="R136" s="16"/>
      <c r="S136" s="36"/>
    </row>
    <row r="137" spans="1:19" ht="24">
      <c r="A137" s="22">
        <v>2</v>
      </c>
      <c r="B137" s="22" t="s">
        <v>330</v>
      </c>
      <c r="C137" s="22" t="s">
        <v>331</v>
      </c>
      <c r="D137" s="22" t="s">
        <v>84</v>
      </c>
      <c r="E137" s="22" t="s">
        <v>332</v>
      </c>
      <c r="F137" s="25" t="s">
        <v>329</v>
      </c>
      <c r="G137" s="26">
        <v>1600</v>
      </c>
      <c r="H137" s="22">
        <v>3993.65</v>
      </c>
      <c r="I137" s="22">
        <v>9</v>
      </c>
      <c r="J137" s="22">
        <v>270</v>
      </c>
      <c r="K137" s="22">
        <v>325</v>
      </c>
      <c r="L137" s="22"/>
      <c r="M137" s="22">
        <v>325</v>
      </c>
      <c r="N137" s="22"/>
      <c r="O137" s="22"/>
      <c r="P137" s="22"/>
      <c r="Q137" s="16"/>
      <c r="R137" s="16"/>
      <c r="S137" s="36"/>
    </row>
    <row r="138" spans="1:19" ht="24">
      <c r="A138" s="22">
        <v>3</v>
      </c>
      <c r="B138" s="22" t="s">
        <v>333</v>
      </c>
      <c r="C138" s="22" t="s">
        <v>334</v>
      </c>
      <c r="D138" s="22" t="s">
        <v>84</v>
      </c>
      <c r="E138" s="22" t="s">
        <v>335</v>
      </c>
      <c r="F138" s="25" t="s">
        <v>329</v>
      </c>
      <c r="G138" s="26">
        <v>4865.59</v>
      </c>
      <c r="H138" s="22">
        <v>13803</v>
      </c>
      <c r="I138" s="22">
        <v>15</v>
      </c>
      <c r="J138" s="22">
        <v>450</v>
      </c>
      <c r="K138" s="22">
        <v>416</v>
      </c>
      <c r="L138" s="22"/>
      <c r="M138" s="22">
        <v>416</v>
      </c>
      <c r="N138" s="22"/>
      <c r="O138" s="22"/>
      <c r="P138" s="22"/>
      <c r="Q138" s="16"/>
      <c r="R138" s="16"/>
      <c r="S138" s="36"/>
    </row>
    <row r="139" spans="1:19" ht="24">
      <c r="A139" s="22">
        <v>4</v>
      </c>
      <c r="B139" s="22" t="s">
        <v>326</v>
      </c>
      <c r="C139" s="22" t="s">
        <v>336</v>
      </c>
      <c r="D139" s="22" t="s">
        <v>98</v>
      </c>
      <c r="E139" s="22" t="s">
        <v>337</v>
      </c>
      <c r="F139" s="25" t="s">
        <v>338</v>
      </c>
      <c r="G139" s="26">
        <v>546.83</v>
      </c>
      <c r="H139" s="22">
        <v>2388</v>
      </c>
      <c r="I139" s="22">
        <v>9</v>
      </c>
      <c r="J139" s="22">
        <v>270</v>
      </c>
      <c r="K139" s="22">
        <v>140</v>
      </c>
      <c r="L139" s="22"/>
      <c r="M139" s="22">
        <v>140</v>
      </c>
      <c r="N139" s="22"/>
      <c r="O139" s="22"/>
      <c r="P139" s="22"/>
      <c r="Q139" s="16"/>
      <c r="R139" s="16"/>
      <c r="S139" s="36"/>
    </row>
    <row r="140" spans="1:19" s="1" customFormat="1" ht="14.25">
      <c r="A140" s="18" t="s">
        <v>80</v>
      </c>
      <c r="B140" s="18" t="s">
        <v>339</v>
      </c>
      <c r="C140" s="18">
        <v>5</v>
      </c>
      <c r="D140" s="18"/>
      <c r="E140" s="18"/>
      <c r="F140" s="19"/>
      <c r="G140" s="20">
        <f>SUM(G141:G145)</f>
        <v>13100</v>
      </c>
      <c r="H140" s="18">
        <v>33693</v>
      </c>
      <c r="I140" s="18">
        <v>54</v>
      </c>
      <c r="J140" s="18">
        <v>1620</v>
      </c>
      <c r="K140" s="18">
        <f aca="true" t="shared" si="32" ref="K140:N140">SUM(K141:K145)</f>
        <v>2293</v>
      </c>
      <c r="L140" s="18"/>
      <c r="M140" s="18">
        <f t="shared" si="32"/>
        <v>2293</v>
      </c>
      <c r="N140" s="18">
        <f t="shared" si="32"/>
        <v>733</v>
      </c>
      <c r="O140" s="18">
        <v>346</v>
      </c>
      <c r="P140" s="18"/>
      <c r="Q140" s="18">
        <f>IF(K140-O140-P140&lt;0,ABS(K140-O140-P140),0)</f>
        <v>0</v>
      </c>
      <c r="R140" s="18">
        <f>IF(K140-O140-P140&gt;0,K140-O140-P140,0)</f>
        <v>1947</v>
      </c>
      <c r="S140" s="36">
        <f>R140-Q140</f>
        <v>1947</v>
      </c>
    </row>
    <row r="141" spans="1:19" ht="14.25">
      <c r="A141" s="22">
        <v>1</v>
      </c>
      <c r="B141" s="22" t="s">
        <v>340</v>
      </c>
      <c r="C141" s="22" t="s">
        <v>341</v>
      </c>
      <c r="D141" s="22" t="s">
        <v>84</v>
      </c>
      <c r="E141" s="22"/>
      <c r="F141" s="25" t="s">
        <v>342</v>
      </c>
      <c r="G141" s="26">
        <v>3000</v>
      </c>
      <c r="H141" s="22">
        <v>6800</v>
      </c>
      <c r="I141" s="22">
        <v>12</v>
      </c>
      <c r="J141" s="22">
        <v>360</v>
      </c>
      <c r="K141" s="22">
        <v>829</v>
      </c>
      <c r="L141" s="22"/>
      <c r="M141" s="22">
        <v>829</v>
      </c>
      <c r="N141" s="22">
        <v>333</v>
      </c>
      <c r="O141" s="22"/>
      <c r="P141" s="22"/>
      <c r="Q141" s="16"/>
      <c r="R141" s="16"/>
      <c r="S141" s="36"/>
    </row>
    <row r="142" spans="1:19" ht="14.25">
      <c r="A142" s="22">
        <v>2</v>
      </c>
      <c r="B142" s="22" t="s">
        <v>93</v>
      </c>
      <c r="C142" s="22" t="s">
        <v>343</v>
      </c>
      <c r="D142" s="22" t="s">
        <v>84</v>
      </c>
      <c r="E142" s="22" t="s">
        <v>344</v>
      </c>
      <c r="F142" s="25" t="s">
        <v>342</v>
      </c>
      <c r="G142" s="26">
        <v>6600</v>
      </c>
      <c r="H142" s="22">
        <v>16130</v>
      </c>
      <c r="I142" s="22">
        <v>15</v>
      </c>
      <c r="J142" s="22">
        <v>450</v>
      </c>
      <c r="K142" s="22">
        <v>896</v>
      </c>
      <c r="L142" s="22"/>
      <c r="M142" s="22">
        <v>896</v>
      </c>
      <c r="N142" s="22">
        <v>400</v>
      </c>
      <c r="O142" s="22"/>
      <c r="P142" s="22"/>
      <c r="Q142" s="16"/>
      <c r="R142" s="16"/>
      <c r="S142" s="36"/>
    </row>
    <row r="143" spans="1:19" ht="24">
      <c r="A143" s="22">
        <v>3</v>
      </c>
      <c r="B143" s="22" t="s">
        <v>93</v>
      </c>
      <c r="C143" s="22" t="s">
        <v>345</v>
      </c>
      <c r="D143" s="22" t="s">
        <v>98</v>
      </c>
      <c r="E143" s="22" t="s">
        <v>99</v>
      </c>
      <c r="F143" s="25" t="s">
        <v>329</v>
      </c>
      <c r="G143" s="26">
        <v>900</v>
      </c>
      <c r="H143" s="22">
        <v>3707</v>
      </c>
      <c r="I143" s="22">
        <v>12</v>
      </c>
      <c r="J143" s="22">
        <v>360</v>
      </c>
      <c r="K143" s="22">
        <v>223</v>
      </c>
      <c r="L143" s="22"/>
      <c r="M143" s="22">
        <v>223</v>
      </c>
      <c r="N143" s="22"/>
      <c r="O143" s="22"/>
      <c r="P143" s="22"/>
      <c r="Q143" s="16"/>
      <c r="R143" s="16"/>
      <c r="S143" s="36"/>
    </row>
    <row r="144" spans="1:19" ht="24">
      <c r="A144" s="22">
        <v>4</v>
      </c>
      <c r="B144" s="22" t="s">
        <v>340</v>
      </c>
      <c r="C144" s="22" t="s">
        <v>346</v>
      </c>
      <c r="D144" s="22" t="s">
        <v>89</v>
      </c>
      <c r="E144" s="22" t="s">
        <v>347</v>
      </c>
      <c r="F144" s="25" t="s">
        <v>329</v>
      </c>
      <c r="G144" s="26">
        <v>1300</v>
      </c>
      <c r="H144" s="22">
        <v>4200</v>
      </c>
      <c r="I144" s="22">
        <v>9</v>
      </c>
      <c r="J144" s="22">
        <v>270</v>
      </c>
      <c r="K144" s="22">
        <v>233</v>
      </c>
      <c r="L144" s="22"/>
      <c r="M144" s="22">
        <v>233</v>
      </c>
      <c r="N144" s="22"/>
      <c r="O144" s="22"/>
      <c r="P144" s="22"/>
      <c r="Q144" s="16"/>
      <c r="R144" s="16"/>
      <c r="S144" s="36"/>
    </row>
    <row r="145" spans="1:19" ht="24">
      <c r="A145" s="22">
        <v>5</v>
      </c>
      <c r="B145" s="22" t="s">
        <v>340</v>
      </c>
      <c r="C145" s="22" t="s">
        <v>348</v>
      </c>
      <c r="D145" s="22" t="s">
        <v>34</v>
      </c>
      <c r="E145" s="22" t="s">
        <v>349</v>
      </c>
      <c r="F145" s="25" t="s">
        <v>350</v>
      </c>
      <c r="G145" s="26">
        <v>1300</v>
      </c>
      <c r="H145" s="22">
        <v>2856</v>
      </c>
      <c r="I145" s="22">
        <v>6</v>
      </c>
      <c r="J145" s="22">
        <v>180</v>
      </c>
      <c r="K145" s="22">
        <v>112</v>
      </c>
      <c r="L145" s="22"/>
      <c r="M145" s="22">
        <v>112</v>
      </c>
      <c r="N145" s="22"/>
      <c r="O145" s="22"/>
      <c r="P145" s="22"/>
      <c r="Q145" s="16"/>
      <c r="R145" s="16"/>
      <c r="S145" s="36"/>
    </row>
    <row r="146" spans="1:19" s="1" customFormat="1" ht="14.25">
      <c r="A146" s="18" t="s">
        <v>91</v>
      </c>
      <c r="B146" s="18" t="s">
        <v>351</v>
      </c>
      <c r="C146" s="18">
        <v>1</v>
      </c>
      <c r="D146" s="18"/>
      <c r="E146" s="18"/>
      <c r="F146" s="19"/>
      <c r="G146" s="20">
        <f>G147</f>
        <v>1500</v>
      </c>
      <c r="H146" s="18">
        <v>4697.61</v>
      </c>
      <c r="I146" s="18">
        <v>12</v>
      </c>
      <c r="J146" s="18">
        <v>360</v>
      </c>
      <c r="K146" s="18">
        <v>542</v>
      </c>
      <c r="L146" s="18"/>
      <c r="M146" s="18">
        <f>M147</f>
        <v>542</v>
      </c>
      <c r="N146" s="18">
        <v>46</v>
      </c>
      <c r="O146" s="18">
        <v>346</v>
      </c>
      <c r="P146" s="18"/>
      <c r="Q146" s="18">
        <f>IF(K146-O146-P146&lt;0,ABS(K146-O146-P146),0)</f>
        <v>0</v>
      </c>
      <c r="R146" s="18">
        <f>IF(K146-O146-P146&gt;0,K146-O146-P146,0)</f>
        <v>196</v>
      </c>
      <c r="S146" s="36">
        <f>R146-Q146</f>
        <v>196</v>
      </c>
    </row>
    <row r="147" spans="1:19" ht="24">
      <c r="A147" s="22">
        <v>1</v>
      </c>
      <c r="B147" s="22" t="s">
        <v>352</v>
      </c>
      <c r="C147" s="22" t="s">
        <v>353</v>
      </c>
      <c r="D147" s="22" t="s">
        <v>84</v>
      </c>
      <c r="E147" s="22" t="s">
        <v>354</v>
      </c>
      <c r="F147" s="25" t="s">
        <v>280</v>
      </c>
      <c r="G147" s="26">
        <v>1500</v>
      </c>
      <c r="H147" s="22">
        <v>4697.61</v>
      </c>
      <c r="I147" s="22">
        <v>12</v>
      </c>
      <c r="J147" s="22">
        <v>360</v>
      </c>
      <c r="K147" s="22">
        <v>542</v>
      </c>
      <c r="L147" s="22"/>
      <c r="M147" s="22">
        <v>542</v>
      </c>
      <c r="N147" s="22">
        <v>46</v>
      </c>
      <c r="O147" s="22"/>
      <c r="P147" s="22"/>
      <c r="Q147" s="16"/>
      <c r="R147" s="16"/>
      <c r="S147" s="36"/>
    </row>
    <row r="148" spans="1:19" s="1" customFormat="1" ht="14.25">
      <c r="A148" s="18" t="s">
        <v>102</v>
      </c>
      <c r="B148" s="18" t="s">
        <v>355</v>
      </c>
      <c r="C148" s="18">
        <v>3</v>
      </c>
      <c r="D148" s="18"/>
      <c r="E148" s="18"/>
      <c r="F148" s="19"/>
      <c r="G148" s="20">
        <f>G151+G149+G150</f>
        <v>5700</v>
      </c>
      <c r="H148" s="18">
        <v>15191.55</v>
      </c>
      <c r="I148" s="18">
        <v>36</v>
      </c>
      <c r="J148" s="18">
        <v>1080</v>
      </c>
      <c r="K148" s="18">
        <f aca="true" t="shared" si="33" ref="K148:N148">K149+K150+K151</f>
        <v>1386</v>
      </c>
      <c r="L148" s="18">
        <f t="shared" si="33"/>
        <v>496</v>
      </c>
      <c r="M148" s="18">
        <f t="shared" si="33"/>
        <v>890</v>
      </c>
      <c r="N148" s="18">
        <f t="shared" si="33"/>
        <v>196</v>
      </c>
      <c r="O148" s="18">
        <v>346</v>
      </c>
      <c r="P148" s="18">
        <v>496</v>
      </c>
      <c r="Q148" s="18">
        <f>IF(K148-O148-P148&lt;0,ABS(K148-O148-P148),0)</f>
        <v>0</v>
      </c>
      <c r="R148" s="18">
        <f>IF(K148-O148-P148&gt;0,K148-O148-P148,0)</f>
        <v>544</v>
      </c>
      <c r="S148" s="36">
        <f>R148-Q148</f>
        <v>544</v>
      </c>
    </row>
    <row r="149" spans="1:19" ht="30.75" customHeight="1">
      <c r="A149" s="22">
        <v>1</v>
      </c>
      <c r="B149" s="22" t="s">
        <v>356</v>
      </c>
      <c r="C149" s="22" t="s">
        <v>357</v>
      </c>
      <c r="D149" s="22" t="s">
        <v>84</v>
      </c>
      <c r="E149" s="22" t="s">
        <v>358</v>
      </c>
      <c r="F149" s="25" t="s">
        <v>280</v>
      </c>
      <c r="G149" s="26">
        <v>3400</v>
      </c>
      <c r="H149" s="22">
        <v>7350</v>
      </c>
      <c r="I149" s="22">
        <v>12</v>
      </c>
      <c r="J149" s="22">
        <v>360</v>
      </c>
      <c r="K149" s="22">
        <v>692</v>
      </c>
      <c r="L149" s="22">
        <v>496</v>
      </c>
      <c r="M149" s="22">
        <v>196</v>
      </c>
      <c r="N149" s="22">
        <v>196</v>
      </c>
      <c r="O149" s="22"/>
      <c r="P149" s="22">
        <v>496</v>
      </c>
      <c r="Q149" s="16"/>
      <c r="R149" s="16"/>
      <c r="S149" s="36"/>
    </row>
    <row r="150" spans="1:19" ht="31.5" customHeight="1">
      <c r="A150" s="22">
        <v>2</v>
      </c>
      <c r="B150" s="22" t="s">
        <v>359</v>
      </c>
      <c r="C150" s="22" t="s">
        <v>360</v>
      </c>
      <c r="D150" s="22" t="s">
        <v>84</v>
      </c>
      <c r="E150" s="22" t="s">
        <v>361</v>
      </c>
      <c r="F150" s="25" t="s">
        <v>280</v>
      </c>
      <c r="G150" s="26">
        <v>1800</v>
      </c>
      <c r="H150" s="22">
        <v>3831.84</v>
      </c>
      <c r="I150" s="22">
        <v>12</v>
      </c>
      <c r="J150" s="22">
        <v>360</v>
      </c>
      <c r="K150" s="22">
        <v>496</v>
      </c>
      <c r="L150" s="22"/>
      <c r="M150" s="22">
        <v>496</v>
      </c>
      <c r="N150" s="22"/>
      <c r="O150" s="22"/>
      <c r="P150" s="22"/>
      <c r="Q150" s="16"/>
      <c r="R150" s="16"/>
      <c r="S150" s="36"/>
    </row>
    <row r="151" spans="1:19" ht="24">
      <c r="A151" s="22">
        <v>3</v>
      </c>
      <c r="B151" s="22" t="s">
        <v>362</v>
      </c>
      <c r="C151" s="22" t="s">
        <v>363</v>
      </c>
      <c r="D151" s="22" t="s">
        <v>34</v>
      </c>
      <c r="E151" s="22" t="s">
        <v>364</v>
      </c>
      <c r="F151" s="25" t="s">
        <v>280</v>
      </c>
      <c r="G151" s="26">
        <v>500</v>
      </c>
      <c r="H151" s="22">
        <v>4009.71</v>
      </c>
      <c r="I151" s="22">
        <v>12</v>
      </c>
      <c r="J151" s="22">
        <v>360</v>
      </c>
      <c r="K151" s="22">
        <v>198</v>
      </c>
      <c r="L151" s="22"/>
      <c r="M151" s="22">
        <v>198</v>
      </c>
      <c r="N151" s="22"/>
      <c r="O151" s="22"/>
      <c r="P151" s="22"/>
      <c r="Q151" s="16"/>
      <c r="R151" s="16"/>
      <c r="S151" s="36"/>
    </row>
    <row r="152" spans="1:19" s="1" customFormat="1" ht="14.25">
      <c r="A152" s="18" t="s">
        <v>107</v>
      </c>
      <c r="B152" s="18" t="s">
        <v>365</v>
      </c>
      <c r="C152" s="18">
        <v>1</v>
      </c>
      <c r="D152" s="18"/>
      <c r="E152" s="18"/>
      <c r="F152" s="19"/>
      <c r="G152" s="20">
        <f>G153</f>
        <v>3250</v>
      </c>
      <c r="H152" s="18">
        <v>6600</v>
      </c>
      <c r="I152" s="18">
        <v>15</v>
      </c>
      <c r="J152" s="18">
        <v>450</v>
      </c>
      <c r="K152" s="18">
        <v>312</v>
      </c>
      <c r="L152" s="18"/>
      <c r="M152" s="18">
        <f>M153</f>
        <v>312</v>
      </c>
      <c r="N152" s="18">
        <v>24</v>
      </c>
      <c r="O152" s="18">
        <v>346</v>
      </c>
      <c r="P152" s="18"/>
      <c r="Q152" s="18">
        <f>IF(K152-O152-P152&lt;0,ABS(K152-O152-P152),0)</f>
        <v>34</v>
      </c>
      <c r="R152" s="18">
        <f>IF(K152-O152-P152&gt;0,K152-O152-P152,0)</f>
        <v>0</v>
      </c>
      <c r="S152" s="36">
        <f>R152-Q152</f>
        <v>-34</v>
      </c>
    </row>
    <row r="153" spans="1:19" ht="24">
      <c r="A153" s="22">
        <v>1</v>
      </c>
      <c r="B153" s="22" t="s">
        <v>366</v>
      </c>
      <c r="C153" s="22" t="s">
        <v>367</v>
      </c>
      <c r="D153" s="22" t="s">
        <v>84</v>
      </c>
      <c r="E153" s="22" t="s">
        <v>368</v>
      </c>
      <c r="F153" s="25" t="s">
        <v>369</v>
      </c>
      <c r="G153" s="26">
        <v>3250</v>
      </c>
      <c r="H153" s="22">
        <v>6600</v>
      </c>
      <c r="I153" s="22">
        <v>15</v>
      </c>
      <c r="J153" s="22">
        <v>450</v>
      </c>
      <c r="K153" s="22">
        <v>312</v>
      </c>
      <c r="L153" s="22"/>
      <c r="M153" s="22">
        <v>312</v>
      </c>
      <c r="N153" s="22">
        <v>24</v>
      </c>
      <c r="O153" s="22"/>
      <c r="P153" s="22"/>
      <c r="Q153" s="16"/>
      <c r="R153" s="16"/>
      <c r="S153" s="36"/>
    </row>
    <row r="154" spans="1:19" s="1" customFormat="1" ht="14.25">
      <c r="A154" s="18" t="s">
        <v>116</v>
      </c>
      <c r="B154" s="18" t="s">
        <v>370</v>
      </c>
      <c r="C154" s="18">
        <v>8</v>
      </c>
      <c r="D154" s="18"/>
      <c r="E154" s="18"/>
      <c r="F154" s="19"/>
      <c r="G154" s="20">
        <f>SUM(G155:G162)</f>
        <v>4000</v>
      </c>
      <c r="H154" s="18">
        <v>42698.5</v>
      </c>
      <c r="I154" s="18">
        <v>114</v>
      </c>
      <c r="J154" s="18">
        <v>3420</v>
      </c>
      <c r="K154" s="18">
        <f aca="true" t="shared" si="34" ref="K154:N154">SUM(K155:K162)</f>
        <v>960</v>
      </c>
      <c r="L154" s="18"/>
      <c r="M154" s="18">
        <f t="shared" si="34"/>
        <v>960</v>
      </c>
      <c r="N154" s="18">
        <f t="shared" si="34"/>
        <v>40</v>
      </c>
      <c r="O154" s="18">
        <v>346</v>
      </c>
      <c r="P154" s="18"/>
      <c r="Q154" s="18">
        <f>IF(K154-O154-P154&lt;0,ABS(K154-O154-P154),0)</f>
        <v>0</v>
      </c>
      <c r="R154" s="18">
        <f>IF(K154-O154-P154&gt;0,K154-O154-P154,0)</f>
        <v>614</v>
      </c>
      <c r="S154" s="36">
        <f>R154-Q154</f>
        <v>614</v>
      </c>
    </row>
    <row r="155" spans="1:19" ht="24">
      <c r="A155" s="22">
        <v>1</v>
      </c>
      <c r="B155" s="22" t="s">
        <v>371</v>
      </c>
      <c r="C155" s="22" t="s">
        <v>372</v>
      </c>
      <c r="D155" s="22" t="s">
        <v>34</v>
      </c>
      <c r="E155" s="22" t="s">
        <v>373</v>
      </c>
      <c r="F155" s="25" t="s">
        <v>280</v>
      </c>
      <c r="G155" s="26">
        <v>500</v>
      </c>
      <c r="H155" s="22">
        <v>6034.94</v>
      </c>
      <c r="I155" s="22">
        <v>15</v>
      </c>
      <c r="J155" s="22">
        <v>450</v>
      </c>
      <c r="K155" s="22">
        <v>115</v>
      </c>
      <c r="L155" s="22"/>
      <c r="M155" s="22">
        <v>115</v>
      </c>
      <c r="N155" s="22"/>
      <c r="O155" s="22"/>
      <c r="P155" s="22"/>
      <c r="Q155" s="16"/>
      <c r="R155" s="16"/>
      <c r="S155" s="36"/>
    </row>
    <row r="156" spans="1:19" ht="24">
      <c r="A156" s="22">
        <v>2</v>
      </c>
      <c r="B156" s="22" t="s">
        <v>371</v>
      </c>
      <c r="C156" s="22" t="s">
        <v>374</v>
      </c>
      <c r="D156" s="22" t="s">
        <v>34</v>
      </c>
      <c r="E156" s="22" t="s">
        <v>375</v>
      </c>
      <c r="F156" s="25" t="s">
        <v>280</v>
      </c>
      <c r="G156" s="26">
        <v>500</v>
      </c>
      <c r="H156" s="22">
        <v>3657</v>
      </c>
      <c r="I156" s="22">
        <v>12</v>
      </c>
      <c r="J156" s="22">
        <v>360</v>
      </c>
      <c r="K156" s="22">
        <v>125</v>
      </c>
      <c r="L156" s="22"/>
      <c r="M156" s="22">
        <v>125</v>
      </c>
      <c r="N156" s="22">
        <v>10</v>
      </c>
      <c r="O156" s="22"/>
      <c r="P156" s="22"/>
      <c r="Q156" s="16"/>
      <c r="R156" s="16"/>
      <c r="S156" s="36"/>
    </row>
    <row r="157" spans="1:19" ht="24">
      <c r="A157" s="22">
        <v>3</v>
      </c>
      <c r="B157" s="22" t="s">
        <v>371</v>
      </c>
      <c r="C157" s="22" t="s">
        <v>376</v>
      </c>
      <c r="D157" s="22" t="s">
        <v>34</v>
      </c>
      <c r="E157" s="22" t="s">
        <v>377</v>
      </c>
      <c r="F157" s="25" t="s">
        <v>280</v>
      </c>
      <c r="G157" s="26">
        <v>500</v>
      </c>
      <c r="H157" s="22">
        <v>5000</v>
      </c>
      <c r="I157" s="22">
        <v>12</v>
      </c>
      <c r="J157" s="22">
        <v>360</v>
      </c>
      <c r="K157" s="22">
        <v>125</v>
      </c>
      <c r="L157" s="22"/>
      <c r="M157" s="22">
        <v>125</v>
      </c>
      <c r="N157" s="22">
        <v>10</v>
      </c>
      <c r="O157" s="22"/>
      <c r="P157" s="22"/>
      <c r="Q157" s="16"/>
      <c r="R157" s="16"/>
      <c r="S157" s="36"/>
    </row>
    <row r="158" spans="1:19" ht="24">
      <c r="A158" s="22">
        <v>4</v>
      </c>
      <c r="B158" s="22" t="s">
        <v>378</v>
      </c>
      <c r="C158" s="22" t="s">
        <v>379</v>
      </c>
      <c r="D158" s="22" t="s">
        <v>34</v>
      </c>
      <c r="E158" s="22" t="s">
        <v>380</v>
      </c>
      <c r="F158" s="25" t="s">
        <v>280</v>
      </c>
      <c r="G158" s="26">
        <v>500</v>
      </c>
      <c r="H158" s="22">
        <v>5038.32</v>
      </c>
      <c r="I158" s="22">
        <v>15</v>
      </c>
      <c r="J158" s="22">
        <v>450</v>
      </c>
      <c r="K158" s="22">
        <v>125</v>
      </c>
      <c r="L158" s="22"/>
      <c r="M158" s="22">
        <v>125</v>
      </c>
      <c r="N158" s="22">
        <v>10</v>
      </c>
      <c r="O158" s="22"/>
      <c r="P158" s="22"/>
      <c r="Q158" s="16"/>
      <c r="R158" s="16"/>
      <c r="S158" s="36"/>
    </row>
    <row r="159" spans="1:19" ht="24">
      <c r="A159" s="22">
        <v>5</v>
      </c>
      <c r="B159" s="22" t="s">
        <v>371</v>
      </c>
      <c r="C159" s="22" t="s">
        <v>381</v>
      </c>
      <c r="D159" s="22" t="s">
        <v>34</v>
      </c>
      <c r="E159" s="22" t="s">
        <v>382</v>
      </c>
      <c r="F159" s="25" t="s">
        <v>280</v>
      </c>
      <c r="G159" s="26">
        <v>500</v>
      </c>
      <c r="H159" s="22">
        <v>8000</v>
      </c>
      <c r="I159" s="22">
        <v>18</v>
      </c>
      <c r="J159" s="22">
        <v>540</v>
      </c>
      <c r="K159" s="22">
        <v>115</v>
      </c>
      <c r="L159" s="22"/>
      <c r="M159" s="22">
        <v>115</v>
      </c>
      <c r="N159" s="22"/>
      <c r="O159" s="22"/>
      <c r="P159" s="22"/>
      <c r="Q159" s="16"/>
      <c r="R159" s="16"/>
      <c r="S159" s="36"/>
    </row>
    <row r="160" spans="1:19" ht="24">
      <c r="A160" s="22">
        <v>6</v>
      </c>
      <c r="B160" s="22" t="s">
        <v>383</v>
      </c>
      <c r="C160" s="22" t="s">
        <v>384</v>
      </c>
      <c r="D160" s="22" t="s">
        <v>34</v>
      </c>
      <c r="E160" s="22" t="s">
        <v>380</v>
      </c>
      <c r="F160" s="25" t="s">
        <v>280</v>
      </c>
      <c r="G160" s="26">
        <v>500</v>
      </c>
      <c r="H160" s="22">
        <v>4066.18</v>
      </c>
      <c r="I160" s="22">
        <v>12</v>
      </c>
      <c r="J160" s="22">
        <v>360</v>
      </c>
      <c r="K160" s="22">
        <v>115</v>
      </c>
      <c r="L160" s="22"/>
      <c r="M160" s="22">
        <v>115</v>
      </c>
      <c r="N160" s="22"/>
      <c r="O160" s="22"/>
      <c r="P160" s="22"/>
      <c r="Q160" s="16"/>
      <c r="R160" s="16"/>
      <c r="S160" s="36"/>
    </row>
    <row r="161" spans="1:19" ht="24">
      <c r="A161" s="22">
        <v>7</v>
      </c>
      <c r="B161" s="22" t="s">
        <v>385</v>
      </c>
      <c r="C161" s="22" t="s">
        <v>386</v>
      </c>
      <c r="D161" s="22" t="s">
        <v>34</v>
      </c>
      <c r="E161" s="22" t="s">
        <v>387</v>
      </c>
      <c r="F161" s="25" t="s">
        <v>280</v>
      </c>
      <c r="G161" s="26">
        <v>500</v>
      </c>
      <c r="H161" s="22">
        <v>5901.52</v>
      </c>
      <c r="I161" s="22">
        <v>18</v>
      </c>
      <c r="J161" s="22">
        <v>540</v>
      </c>
      <c r="K161" s="22">
        <v>115</v>
      </c>
      <c r="L161" s="22"/>
      <c r="M161" s="22">
        <v>115</v>
      </c>
      <c r="N161" s="22"/>
      <c r="O161" s="22"/>
      <c r="P161" s="22"/>
      <c r="Q161" s="16"/>
      <c r="R161" s="16"/>
      <c r="S161" s="36"/>
    </row>
    <row r="162" spans="1:19" ht="24">
      <c r="A162" s="22">
        <v>8</v>
      </c>
      <c r="B162" s="22" t="s">
        <v>388</v>
      </c>
      <c r="C162" s="22" t="s">
        <v>389</v>
      </c>
      <c r="D162" s="22" t="s">
        <v>34</v>
      </c>
      <c r="E162" s="22" t="s">
        <v>390</v>
      </c>
      <c r="F162" s="25" t="s">
        <v>280</v>
      </c>
      <c r="G162" s="26">
        <v>500</v>
      </c>
      <c r="H162" s="22">
        <v>5000.54</v>
      </c>
      <c r="I162" s="22">
        <v>12</v>
      </c>
      <c r="J162" s="22">
        <v>360</v>
      </c>
      <c r="K162" s="22">
        <v>125</v>
      </c>
      <c r="L162" s="22"/>
      <c r="M162" s="22">
        <v>125</v>
      </c>
      <c r="N162" s="22">
        <v>10</v>
      </c>
      <c r="O162" s="22"/>
      <c r="P162" s="22"/>
      <c r="Q162" s="16"/>
      <c r="R162" s="16"/>
      <c r="S162" s="36"/>
    </row>
    <row r="163" spans="1:19" s="1" customFormat="1" ht="14.25">
      <c r="A163" s="18" t="s">
        <v>145</v>
      </c>
      <c r="B163" s="18" t="s">
        <v>391</v>
      </c>
      <c r="C163" s="18">
        <v>5</v>
      </c>
      <c r="D163" s="18"/>
      <c r="E163" s="18"/>
      <c r="F163" s="19"/>
      <c r="G163" s="20">
        <f aca="true" t="shared" si="35" ref="G163:N163">SUM(G164:G168)</f>
        <v>11427.96</v>
      </c>
      <c r="H163" s="18">
        <v>24572.51</v>
      </c>
      <c r="I163" s="18">
        <v>53</v>
      </c>
      <c r="J163" s="18">
        <v>2040</v>
      </c>
      <c r="K163" s="18">
        <f t="shared" si="35"/>
        <v>1621</v>
      </c>
      <c r="L163" s="18">
        <f t="shared" si="35"/>
        <v>416</v>
      </c>
      <c r="M163" s="18">
        <f t="shared" si="35"/>
        <v>1205</v>
      </c>
      <c r="N163" s="18">
        <f t="shared" si="35"/>
        <v>285</v>
      </c>
      <c r="O163" s="18">
        <v>346</v>
      </c>
      <c r="P163" s="18">
        <v>416</v>
      </c>
      <c r="Q163" s="18">
        <f>IF(K163-O163-P163&lt;0,ABS(K163-O163-P163),0)</f>
        <v>0</v>
      </c>
      <c r="R163" s="18">
        <f>IF(K163-O163-P163&gt;0,K163-O163-P163,0)</f>
        <v>859</v>
      </c>
      <c r="S163" s="36">
        <f>R163-Q163</f>
        <v>859</v>
      </c>
    </row>
    <row r="164" spans="1:19" ht="24">
      <c r="A164" s="22">
        <v>1</v>
      </c>
      <c r="B164" s="22" t="s">
        <v>392</v>
      </c>
      <c r="C164" s="22" t="s">
        <v>393</v>
      </c>
      <c r="D164" s="22" t="s">
        <v>84</v>
      </c>
      <c r="E164" s="22" t="s">
        <v>394</v>
      </c>
      <c r="F164" s="25" t="s">
        <v>250</v>
      </c>
      <c r="G164" s="26">
        <v>1280</v>
      </c>
      <c r="H164" s="22">
        <v>2994</v>
      </c>
      <c r="I164" s="22">
        <v>6</v>
      </c>
      <c r="J164" s="22">
        <v>180</v>
      </c>
      <c r="K164" s="22">
        <v>234</v>
      </c>
      <c r="L164" s="22"/>
      <c r="M164" s="22">
        <v>234</v>
      </c>
      <c r="N164" s="22"/>
      <c r="O164" s="22"/>
      <c r="P164" s="22"/>
      <c r="Q164" s="16"/>
      <c r="R164" s="16"/>
      <c r="S164" s="36"/>
    </row>
    <row r="165" spans="1:19" ht="24">
      <c r="A165" s="22">
        <v>2</v>
      </c>
      <c r="B165" s="22" t="s">
        <v>395</v>
      </c>
      <c r="C165" s="22" t="s">
        <v>396</v>
      </c>
      <c r="D165" s="22" t="s">
        <v>84</v>
      </c>
      <c r="E165" s="22" t="s">
        <v>397</v>
      </c>
      <c r="F165" s="25" t="s">
        <v>250</v>
      </c>
      <c r="G165" s="26">
        <v>1700</v>
      </c>
      <c r="H165" s="22">
        <v>5842.51</v>
      </c>
      <c r="I165" s="22">
        <v>15</v>
      </c>
      <c r="J165" s="22">
        <v>450</v>
      </c>
      <c r="K165" s="22">
        <v>416</v>
      </c>
      <c r="L165" s="22">
        <v>416</v>
      </c>
      <c r="M165" s="22"/>
      <c r="N165" s="22"/>
      <c r="O165" s="22"/>
      <c r="P165" s="22">
        <v>416</v>
      </c>
      <c r="Q165" s="16"/>
      <c r="R165" s="16"/>
      <c r="S165" s="36"/>
    </row>
    <row r="166" spans="1:19" ht="24">
      <c r="A166" s="22">
        <v>3</v>
      </c>
      <c r="B166" s="22" t="s">
        <v>398</v>
      </c>
      <c r="C166" s="22" t="s">
        <v>399</v>
      </c>
      <c r="D166" s="22" t="s">
        <v>84</v>
      </c>
      <c r="E166" s="22" t="s">
        <v>400</v>
      </c>
      <c r="F166" s="25" t="s">
        <v>250</v>
      </c>
      <c r="G166" s="26">
        <v>5047.96</v>
      </c>
      <c r="H166" s="22">
        <v>8700</v>
      </c>
      <c r="I166" s="22">
        <v>11</v>
      </c>
      <c r="J166" s="22">
        <v>330</v>
      </c>
      <c r="K166" s="22">
        <v>610</v>
      </c>
      <c r="L166" s="22"/>
      <c r="M166" s="22">
        <v>610</v>
      </c>
      <c r="N166" s="22">
        <v>285</v>
      </c>
      <c r="O166" s="22"/>
      <c r="P166" s="22"/>
      <c r="Q166" s="16"/>
      <c r="R166" s="16"/>
      <c r="S166" s="36"/>
    </row>
    <row r="167" spans="1:19" ht="14.25">
      <c r="A167" s="22">
        <v>4</v>
      </c>
      <c r="B167" s="22" t="s">
        <v>401</v>
      </c>
      <c r="C167" s="22" t="s">
        <v>402</v>
      </c>
      <c r="D167" s="22" t="s">
        <v>89</v>
      </c>
      <c r="E167" s="22" t="s">
        <v>403</v>
      </c>
      <c r="F167" s="25" t="s">
        <v>121</v>
      </c>
      <c r="G167" s="26">
        <v>1100</v>
      </c>
      <c r="H167" s="22">
        <v>3159</v>
      </c>
      <c r="I167" s="22">
        <v>9</v>
      </c>
      <c r="J167" s="22">
        <v>720</v>
      </c>
      <c r="K167" s="22">
        <v>195</v>
      </c>
      <c r="L167" s="22"/>
      <c r="M167" s="22">
        <v>195</v>
      </c>
      <c r="N167" s="22"/>
      <c r="O167" s="22"/>
      <c r="P167" s="22"/>
      <c r="Q167" s="16"/>
      <c r="R167" s="16"/>
      <c r="S167" s="36"/>
    </row>
    <row r="168" spans="1:19" ht="24">
      <c r="A168" s="22">
        <v>5</v>
      </c>
      <c r="B168" s="22" t="s">
        <v>404</v>
      </c>
      <c r="C168" s="22" t="s">
        <v>405</v>
      </c>
      <c r="D168" s="22" t="s">
        <v>34</v>
      </c>
      <c r="E168" s="22" t="s">
        <v>406</v>
      </c>
      <c r="F168" s="25" t="s">
        <v>250</v>
      </c>
      <c r="G168" s="26">
        <v>2300</v>
      </c>
      <c r="H168" s="22">
        <v>3877</v>
      </c>
      <c r="I168" s="22">
        <v>12</v>
      </c>
      <c r="J168" s="22">
        <v>360</v>
      </c>
      <c r="K168" s="22">
        <v>166</v>
      </c>
      <c r="L168" s="22"/>
      <c r="M168" s="22">
        <v>166</v>
      </c>
      <c r="N168" s="22"/>
      <c r="O168" s="22"/>
      <c r="P168" s="22"/>
      <c r="Q168" s="16"/>
      <c r="R168" s="16"/>
      <c r="S168" s="36"/>
    </row>
    <row r="169" spans="1:19" s="1" customFormat="1" ht="14.25">
      <c r="A169" s="18" t="s">
        <v>147</v>
      </c>
      <c r="B169" s="18" t="s">
        <v>407</v>
      </c>
      <c r="C169" s="18">
        <v>1</v>
      </c>
      <c r="D169" s="18"/>
      <c r="E169" s="18"/>
      <c r="F169" s="19"/>
      <c r="G169" s="20">
        <f>G170</f>
        <v>3000</v>
      </c>
      <c r="H169" s="18">
        <v>9600</v>
      </c>
      <c r="I169" s="18">
        <v>6</v>
      </c>
      <c r="J169" s="18">
        <v>360</v>
      </c>
      <c r="K169" s="18">
        <v>167</v>
      </c>
      <c r="L169" s="18"/>
      <c r="M169" s="18">
        <f>M170</f>
        <v>167</v>
      </c>
      <c r="N169" s="18">
        <v>62</v>
      </c>
      <c r="O169" s="18">
        <v>346</v>
      </c>
      <c r="P169" s="18"/>
      <c r="Q169" s="18">
        <f>IF(K169-O169-P169&lt;0,ABS(K169-O169-P169),0)</f>
        <v>179</v>
      </c>
      <c r="R169" s="18">
        <f>IF(K169-O169-P169&gt;0,K169-O169-P169,0)</f>
        <v>0</v>
      </c>
      <c r="S169" s="36">
        <f>R169-Q169</f>
        <v>-179</v>
      </c>
    </row>
    <row r="170" spans="1:19" ht="24">
      <c r="A170" s="22">
        <v>1</v>
      </c>
      <c r="B170" s="22" t="s">
        <v>408</v>
      </c>
      <c r="C170" s="22" t="s">
        <v>409</v>
      </c>
      <c r="D170" s="22" t="s">
        <v>98</v>
      </c>
      <c r="E170" s="22" t="s">
        <v>410</v>
      </c>
      <c r="F170" s="25" t="s">
        <v>411</v>
      </c>
      <c r="G170" s="26">
        <v>3000</v>
      </c>
      <c r="H170" s="22">
        <v>9600</v>
      </c>
      <c r="I170" s="22">
        <v>6</v>
      </c>
      <c r="J170" s="22">
        <v>360</v>
      </c>
      <c r="K170" s="22">
        <v>167</v>
      </c>
      <c r="L170" s="22"/>
      <c r="M170" s="22">
        <v>167</v>
      </c>
      <c r="N170" s="22">
        <v>62</v>
      </c>
      <c r="O170" s="22"/>
      <c r="P170" s="22"/>
      <c r="Q170" s="16"/>
      <c r="R170" s="16"/>
      <c r="S170" s="36"/>
    </row>
    <row r="171" spans="1:19" s="1" customFormat="1" ht="18" customHeight="1">
      <c r="A171" s="18" t="s">
        <v>412</v>
      </c>
      <c r="B171" s="18"/>
      <c r="C171" s="18">
        <f aca="true" t="shared" si="36" ref="C171:R171">C172+C176+C179+C181+C184+C187+C189+C192+C194+C199+C201+C203+C205+C210</f>
        <v>21</v>
      </c>
      <c r="D171" s="18"/>
      <c r="E171" s="43"/>
      <c r="F171" s="19"/>
      <c r="G171" s="18">
        <f t="shared" si="36"/>
        <v>37994.79</v>
      </c>
      <c r="H171" s="18">
        <f t="shared" si="36"/>
        <v>79260.13</v>
      </c>
      <c r="I171" s="18">
        <f t="shared" si="36"/>
        <v>216</v>
      </c>
      <c r="J171" s="18">
        <f t="shared" si="36"/>
        <v>7305</v>
      </c>
      <c r="K171" s="18">
        <f t="shared" si="36"/>
        <v>8025</v>
      </c>
      <c r="L171" s="18">
        <f t="shared" si="36"/>
        <v>650</v>
      </c>
      <c r="M171" s="18">
        <f t="shared" si="36"/>
        <v>7375</v>
      </c>
      <c r="N171" s="18">
        <f t="shared" si="36"/>
        <v>1729</v>
      </c>
      <c r="O171" s="18">
        <f t="shared" si="36"/>
        <v>4844</v>
      </c>
      <c r="P171" s="18">
        <f t="shared" si="36"/>
        <v>650</v>
      </c>
      <c r="Q171" s="18">
        <f t="shared" si="36"/>
        <v>1628</v>
      </c>
      <c r="R171" s="18">
        <f t="shared" si="36"/>
        <v>4159</v>
      </c>
      <c r="S171" s="36">
        <f>R171-Q171</f>
        <v>2531</v>
      </c>
    </row>
    <row r="172" spans="1:19" s="1" customFormat="1" ht="14.25">
      <c r="A172" s="18" t="s">
        <v>27</v>
      </c>
      <c r="B172" s="18" t="s">
        <v>413</v>
      </c>
      <c r="C172" s="18">
        <v>3</v>
      </c>
      <c r="D172" s="18"/>
      <c r="E172" s="18"/>
      <c r="F172" s="19"/>
      <c r="G172" s="20">
        <f>SUM(G173:G175)</f>
        <v>5549.7</v>
      </c>
      <c r="H172" s="18">
        <v>11852.58</v>
      </c>
      <c r="I172" s="18">
        <v>33</v>
      </c>
      <c r="J172" s="18">
        <v>1155</v>
      </c>
      <c r="K172" s="18">
        <f aca="true" t="shared" si="37" ref="K172:N172">K173+K174+K175</f>
        <v>1409</v>
      </c>
      <c r="L172" s="18"/>
      <c r="M172" s="18">
        <f t="shared" si="37"/>
        <v>1409</v>
      </c>
      <c r="N172" s="18">
        <f t="shared" si="37"/>
        <v>252</v>
      </c>
      <c r="O172" s="18">
        <v>346</v>
      </c>
      <c r="P172" s="18"/>
      <c r="Q172" s="18">
        <f>IF(K172-O172-P172&lt;0,ABS(K172-O172-P172),0)</f>
        <v>0</v>
      </c>
      <c r="R172" s="18">
        <f>IF(K172-O172-P172&gt;0,K172-O172-P172,0)</f>
        <v>1063</v>
      </c>
      <c r="S172" s="36">
        <f>R172-Q172</f>
        <v>1063</v>
      </c>
    </row>
    <row r="173" spans="1:19" ht="30" customHeight="1">
      <c r="A173" s="22">
        <v>1</v>
      </c>
      <c r="B173" s="22" t="s">
        <v>414</v>
      </c>
      <c r="C173" s="22" t="s">
        <v>415</v>
      </c>
      <c r="D173" s="22" t="s">
        <v>84</v>
      </c>
      <c r="E173" s="22" t="s">
        <v>416</v>
      </c>
      <c r="F173" s="25" t="s">
        <v>342</v>
      </c>
      <c r="G173" s="26">
        <v>1500</v>
      </c>
      <c r="H173" s="22">
        <v>3728.33</v>
      </c>
      <c r="I173" s="22">
        <v>9</v>
      </c>
      <c r="J173" s="22">
        <v>315</v>
      </c>
      <c r="K173" s="22">
        <v>409</v>
      </c>
      <c r="L173" s="22"/>
      <c r="M173" s="22">
        <v>409</v>
      </c>
      <c r="N173" s="44">
        <v>84</v>
      </c>
      <c r="O173" s="22"/>
      <c r="P173" s="22"/>
      <c r="Q173" s="16"/>
      <c r="R173" s="16"/>
      <c r="S173" s="36"/>
    </row>
    <row r="174" spans="1:19" ht="31.5" customHeight="1">
      <c r="A174" s="22">
        <v>2</v>
      </c>
      <c r="B174" s="22" t="s">
        <v>414</v>
      </c>
      <c r="C174" s="22" t="s">
        <v>417</v>
      </c>
      <c r="D174" s="22" t="s">
        <v>84</v>
      </c>
      <c r="E174" s="22" t="s">
        <v>418</v>
      </c>
      <c r="F174" s="25" t="s">
        <v>342</v>
      </c>
      <c r="G174" s="26">
        <v>2020.4</v>
      </c>
      <c r="H174" s="22">
        <v>4050.99</v>
      </c>
      <c r="I174" s="22">
        <v>12</v>
      </c>
      <c r="J174" s="22">
        <v>420</v>
      </c>
      <c r="K174" s="22">
        <v>500</v>
      </c>
      <c r="L174" s="22"/>
      <c r="M174" s="22">
        <v>500</v>
      </c>
      <c r="N174" s="44">
        <v>84</v>
      </c>
      <c r="O174" s="22"/>
      <c r="P174" s="22"/>
      <c r="Q174" s="16"/>
      <c r="R174" s="16"/>
      <c r="S174" s="36"/>
    </row>
    <row r="175" spans="1:19" ht="31.5" customHeight="1">
      <c r="A175" s="22">
        <v>3</v>
      </c>
      <c r="B175" s="22" t="s">
        <v>414</v>
      </c>
      <c r="C175" s="22" t="s">
        <v>419</v>
      </c>
      <c r="D175" s="22" t="s">
        <v>84</v>
      </c>
      <c r="E175" s="22" t="s">
        <v>420</v>
      </c>
      <c r="F175" s="25" t="s">
        <v>342</v>
      </c>
      <c r="G175" s="26">
        <v>2029.3</v>
      </c>
      <c r="H175" s="22">
        <v>4073.26</v>
      </c>
      <c r="I175" s="22">
        <v>12</v>
      </c>
      <c r="J175" s="22">
        <v>420</v>
      </c>
      <c r="K175" s="22">
        <v>500</v>
      </c>
      <c r="L175" s="22"/>
      <c r="M175" s="22">
        <v>500</v>
      </c>
      <c r="N175" s="44">
        <v>84</v>
      </c>
      <c r="O175" s="22"/>
      <c r="P175" s="22"/>
      <c r="Q175" s="16"/>
      <c r="R175" s="16"/>
      <c r="S175" s="36"/>
    </row>
    <row r="176" spans="1:19" s="1" customFormat="1" ht="14.25">
      <c r="A176" s="18" t="s">
        <v>30</v>
      </c>
      <c r="B176" s="18" t="s">
        <v>421</v>
      </c>
      <c r="C176" s="18">
        <v>2</v>
      </c>
      <c r="D176" s="18"/>
      <c r="E176" s="18"/>
      <c r="F176" s="19"/>
      <c r="G176" s="20">
        <f>G178+G177</f>
        <v>3840</v>
      </c>
      <c r="H176" s="18">
        <v>10066</v>
      </c>
      <c r="I176" s="18">
        <v>30</v>
      </c>
      <c r="J176" s="18">
        <v>900</v>
      </c>
      <c r="K176" s="18">
        <f aca="true" t="shared" si="38" ref="K176:N176">K177+K178</f>
        <v>777</v>
      </c>
      <c r="L176" s="18"/>
      <c r="M176" s="18">
        <f t="shared" si="38"/>
        <v>777</v>
      </c>
      <c r="N176" s="18">
        <f t="shared" si="38"/>
        <v>195</v>
      </c>
      <c r="O176" s="18">
        <v>346</v>
      </c>
      <c r="P176" s="18"/>
      <c r="Q176" s="18">
        <f>IF(K176-O176-P176&lt;0,ABS(K176-O176-P176),0)</f>
        <v>0</v>
      </c>
      <c r="R176" s="18">
        <f>IF(K176-O176-P176&gt;0,K176-O176-P176,0)</f>
        <v>431</v>
      </c>
      <c r="S176" s="36">
        <f>R176-Q176</f>
        <v>431</v>
      </c>
    </row>
    <row r="177" spans="1:19" ht="24">
      <c r="A177" s="22">
        <v>1</v>
      </c>
      <c r="B177" s="22" t="s">
        <v>422</v>
      </c>
      <c r="C177" s="22" t="s">
        <v>423</v>
      </c>
      <c r="D177" s="22" t="s">
        <v>84</v>
      </c>
      <c r="E177" s="22" t="s">
        <v>424</v>
      </c>
      <c r="F177" s="25" t="s">
        <v>250</v>
      </c>
      <c r="G177" s="26">
        <v>3000</v>
      </c>
      <c r="H177" s="22">
        <v>6062.92</v>
      </c>
      <c r="I177" s="22">
        <v>18</v>
      </c>
      <c r="J177" s="22">
        <v>540</v>
      </c>
      <c r="K177" s="22">
        <v>491</v>
      </c>
      <c r="L177" s="22"/>
      <c r="M177" s="22">
        <v>491</v>
      </c>
      <c r="N177" s="44">
        <v>75</v>
      </c>
      <c r="O177" s="22"/>
      <c r="P177" s="22"/>
      <c r="Q177" s="16"/>
      <c r="R177" s="16"/>
      <c r="S177" s="36"/>
    </row>
    <row r="178" spans="1:19" ht="24">
      <c r="A178" s="22">
        <v>2</v>
      </c>
      <c r="B178" s="22" t="s">
        <v>425</v>
      </c>
      <c r="C178" s="22" t="s">
        <v>426</v>
      </c>
      <c r="D178" s="22" t="s">
        <v>34</v>
      </c>
      <c r="E178" s="22" t="s">
        <v>427</v>
      </c>
      <c r="F178" s="25" t="s">
        <v>250</v>
      </c>
      <c r="G178" s="26">
        <v>840</v>
      </c>
      <c r="H178" s="22">
        <v>4003.08</v>
      </c>
      <c r="I178" s="22">
        <v>12</v>
      </c>
      <c r="J178" s="22">
        <v>360</v>
      </c>
      <c r="K178" s="22">
        <v>286</v>
      </c>
      <c r="L178" s="22"/>
      <c r="M178" s="22">
        <v>286</v>
      </c>
      <c r="N178" s="22">
        <v>120</v>
      </c>
      <c r="O178" s="22"/>
      <c r="P178" s="22"/>
      <c r="Q178" s="16"/>
      <c r="R178" s="16"/>
      <c r="S178" s="36"/>
    </row>
    <row r="179" spans="1:19" s="1" customFormat="1" ht="14.25">
      <c r="A179" s="18" t="s">
        <v>37</v>
      </c>
      <c r="B179" s="18" t="s">
        <v>428</v>
      </c>
      <c r="C179" s="18">
        <v>1</v>
      </c>
      <c r="D179" s="18"/>
      <c r="E179" s="18"/>
      <c r="F179" s="19"/>
      <c r="G179" s="20">
        <f>G180</f>
        <v>2600</v>
      </c>
      <c r="H179" s="18">
        <v>4800</v>
      </c>
      <c r="I179" s="18">
        <v>12</v>
      </c>
      <c r="J179" s="18">
        <v>360</v>
      </c>
      <c r="K179" s="18">
        <v>536</v>
      </c>
      <c r="L179" s="18"/>
      <c r="M179" s="18">
        <f>M180</f>
        <v>536</v>
      </c>
      <c r="N179" s="18">
        <v>120</v>
      </c>
      <c r="O179" s="18">
        <v>346</v>
      </c>
      <c r="P179" s="18"/>
      <c r="Q179" s="18">
        <f>IF(K179-O179-P179&lt;0,ABS(K179-O179-P179),0)</f>
        <v>0</v>
      </c>
      <c r="R179" s="18">
        <f>IF(K179-O179-P179&gt;0,K179-O179-P179,0)</f>
        <v>190</v>
      </c>
      <c r="S179" s="36">
        <f>R179-Q179</f>
        <v>190</v>
      </c>
    </row>
    <row r="180" spans="1:19" ht="24">
      <c r="A180" s="22">
        <v>1</v>
      </c>
      <c r="B180" s="22" t="s">
        <v>428</v>
      </c>
      <c r="C180" s="22" t="s">
        <v>429</v>
      </c>
      <c r="D180" s="22" t="s">
        <v>84</v>
      </c>
      <c r="E180" s="22" t="s">
        <v>430</v>
      </c>
      <c r="F180" s="25" t="s">
        <v>411</v>
      </c>
      <c r="G180" s="26">
        <v>2600</v>
      </c>
      <c r="H180" s="22">
        <v>4800</v>
      </c>
      <c r="I180" s="22">
        <v>12</v>
      </c>
      <c r="J180" s="22">
        <v>360</v>
      </c>
      <c r="K180" s="22">
        <v>536</v>
      </c>
      <c r="L180" s="22"/>
      <c r="M180" s="22">
        <v>536</v>
      </c>
      <c r="N180" s="22">
        <v>120</v>
      </c>
      <c r="O180" s="22"/>
      <c r="P180" s="22"/>
      <c r="Q180" s="16"/>
      <c r="R180" s="16"/>
      <c r="S180" s="36"/>
    </row>
    <row r="181" spans="1:19" s="1" customFormat="1" ht="14.25">
      <c r="A181" s="18" t="s">
        <v>58</v>
      </c>
      <c r="B181" s="18" t="s">
        <v>431</v>
      </c>
      <c r="C181" s="18">
        <v>2</v>
      </c>
      <c r="D181" s="18"/>
      <c r="E181" s="18"/>
      <c r="F181" s="19"/>
      <c r="G181" s="20">
        <f>G183+G182</f>
        <v>2100</v>
      </c>
      <c r="H181" s="18">
        <v>5500</v>
      </c>
      <c r="I181" s="18">
        <v>18</v>
      </c>
      <c r="J181" s="18">
        <v>540</v>
      </c>
      <c r="K181" s="18">
        <f aca="true" t="shared" si="39" ref="K181:N181">K182+K183</f>
        <v>898</v>
      </c>
      <c r="L181" s="18"/>
      <c r="M181" s="18">
        <f t="shared" si="39"/>
        <v>898</v>
      </c>
      <c r="N181" s="18">
        <f t="shared" si="39"/>
        <v>318</v>
      </c>
      <c r="O181" s="18">
        <v>346</v>
      </c>
      <c r="P181" s="18"/>
      <c r="Q181" s="18">
        <f>IF(K181-O181-P181&lt;0,ABS(K181-O181-P181),0)</f>
        <v>0</v>
      </c>
      <c r="R181" s="18">
        <f>IF(K181-O181-P181&gt;0,K181-O181-P181,0)</f>
        <v>552</v>
      </c>
      <c r="S181" s="36">
        <f>R181-Q181</f>
        <v>552</v>
      </c>
    </row>
    <row r="182" spans="1:19" ht="24">
      <c r="A182" s="22">
        <v>1</v>
      </c>
      <c r="B182" s="22" t="s">
        <v>432</v>
      </c>
      <c r="C182" s="22" t="s">
        <v>433</v>
      </c>
      <c r="D182" s="22" t="s">
        <v>84</v>
      </c>
      <c r="E182" s="22" t="s">
        <v>434</v>
      </c>
      <c r="F182" s="25" t="s">
        <v>250</v>
      </c>
      <c r="G182" s="26">
        <v>1800</v>
      </c>
      <c r="H182" s="22">
        <v>4300</v>
      </c>
      <c r="I182" s="22">
        <v>12</v>
      </c>
      <c r="J182" s="22">
        <v>360</v>
      </c>
      <c r="K182" s="22">
        <v>784</v>
      </c>
      <c r="L182" s="22"/>
      <c r="M182" s="22">
        <v>784</v>
      </c>
      <c r="N182" s="44">
        <v>288</v>
      </c>
      <c r="O182" s="22"/>
      <c r="P182" s="22"/>
      <c r="Q182" s="16"/>
      <c r="R182" s="16"/>
      <c r="S182" s="36"/>
    </row>
    <row r="183" spans="1:19" ht="14.25">
      <c r="A183" s="22">
        <v>2</v>
      </c>
      <c r="B183" s="22" t="s">
        <v>435</v>
      </c>
      <c r="C183" s="22" t="s">
        <v>436</v>
      </c>
      <c r="D183" s="22" t="s">
        <v>98</v>
      </c>
      <c r="E183" s="22" t="s">
        <v>99</v>
      </c>
      <c r="F183" s="25" t="s">
        <v>437</v>
      </c>
      <c r="G183" s="26">
        <v>300</v>
      </c>
      <c r="H183" s="22">
        <v>1200</v>
      </c>
      <c r="I183" s="22">
        <v>6</v>
      </c>
      <c r="J183" s="22">
        <v>180</v>
      </c>
      <c r="K183" s="22">
        <v>114</v>
      </c>
      <c r="L183" s="22"/>
      <c r="M183" s="22">
        <v>114</v>
      </c>
      <c r="N183" s="22">
        <v>30</v>
      </c>
      <c r="O183" s="22"/>
      <c r="P183" s="22"/>
      <c r="Q183" s="16"/>
      <c r="R183" s="16"/>
      <c r="S183" s="36"/>
    </row>
    <row r="184" spans="1:19" s="1" customFormat="1" ht="14.25">
      <c r="A184" s="18" t="s">
        <v>64</v>
      </c>
      <c r="B184" s="18" t="s">
        <v>438</v>
      </c>
      <c r="C184" s="18">
        <v>2</v>
      </c>
      <c r="D184" s="18"/>
      <c r="E184" s="18"/>
      <c r="F184" s="19"/>
      <c r="G184" s="20">
        <f>G185+G186</f>
        <v>2480</v>
      </c>
      <c r="H184" s="18">
        <v>4200</v>
      </c>
      <c r="I184" s="18">
        <v>12</v>
      </c>
      <c r="J184" s="18">
        <v>360</v>
      </c>
      <c r="K184" s="18">
        <f aca="true" t="shared" si="40" ref="K184:N184">K185+K186</f>
        <v>877</v>
      </c>
      <c r="L184" s="18"/>
      <c r="M184" s="18">
        <f t="shared" si="40"/>
        <v>877</v>
      </c>
      <c r="N184" s="18">
        <f t="shared" si="40"/>
        <v>489</v>
      </c>
      <c r="O184" s="18">
        <v>346</v>
      </c>
      <c r="P184" s="18"/>
      <c r="Q184" s="18">
        <f>IF(K184-O184-P184&lt;0,ABS(K184-O184-P184),0)</f>
        <v>0</v>
      </c>
      <c r="R184" s="18">
        <f>IF(K184-O184-P184&gt;0,K184-O184-P184,0)</f>
        <v>531</v>
      </c>
      <c r="S184" s="36">
        <f>R184-Q184</f>
        <v>531</v>
      </c>
    </row>
    <row r="185" spans="1:19" ht="24">
      <c r="A185" s="22">
        <v>1</v>
      </c>
      <c r="B185" s="22" t="s">
        <v>439</v>
      </c>
      <c r="C185" s="22" t="s">
        <v>440</v>
      </c>
      <c r="D185" s="22" t="s">
        <v>84</v>
      </c>
      <c r="E185" s="22" t="s">
        <v>441</v>
      </c>
      <c r="F185" s="25" t="s">
        <v>250</v>
      </c>
      <c r="G185" s="26">
        <v>1600</v>
      </c>
      <c r="H185" s="22">
        <v>3000</v>
      </c>
      <c r="I185" s="22">
        <v>9</v>
      </c>
      <c r="J185" s="22">
        <v>270</v>
      </c>
      <c r="K185" s="22">
        <v>488</v>
      </c>
      <c r="L185" s="22"/>
      <c r="M185" s="22">
        <v>488</v>
      </c>
      <c r="N185" s="22">
        <v>100</v>
      </c>
      <c r="O185" s="22"/>
      <c r="P185" s="22"/>
      <c r="Q185" s="16"/>
      <c r="R185" s="16"/>
      <c r="S185" s="36"/>
    </row>
    <row r="186" spans="1:19" s="2" customFormat="1" ht="24">
      <c r="A186" s="22">
        <v>2</v>
      </c>
      <c r="B186" s="22" t="s">
        <v>442</v>
      </c>
      <c r="C186" s="22" t="s">
        <v>443</v>
      </c>
      <c r="D186" s="22" t="s">
        <v>84</v>
      </c>
      <c r="E186" s="22"/>
      <c r="F186" s="25" t="s">
        <v>250</v>
      </c>
      <c r="G186" s="26">
        <v>880</v>
      </c>
      <c r="H186" s="41">
        <v>1200</v>
      </c>
      <c r="I186" s="22">
        <v>3</v>
      </c>
      <c r="J186" s="22">
        <v>90</v>
      </c>
      <c r="K186" s="22">
        <v>389</v>
      </c>
      <c r="L186" s="22"/>
      <c r="M186" s="22">
        <v>389</v>
      </c>
      <c r="N186" s="22">
        <v>389</v>
      </c>
      <c r="O186" s="22"/>
      <c r="P186" s="22"/>
      <c r="Q186" s="16"/>
      <c r="R186" s="16"/>
      <c r="S186" s="36"/>
    </row>
    <row r="187" spans="1:19" s="1" customFormat="1" ht="14.25">
      <c r="A187" s="18" t="s">
        <v>80</v>
      </c>
      <c r="B187" s="18" t="s">
        <v>444</v>
      </c>
      <c r="C187" s="18">
        <v>0</v>
      </c>
      <c r="D187" s="18"/>
      <c r="E187" s="18"/>
      <c r="F187" s="19"/>
      <c r="G187" s="20"/>
      <c r="H187" s="18"/>
      <c r="I187" s="18"/>
      <c r="J187" s="18"/>
      <c r="K187" s="18"/>
      <c r="L187" s="18"/>
      <c r="M187" s="18"/>
      <c r="N187" s="18"/>
      <c r="O187" s="18">
        <v>346</v>
      </c>
      <c r="P187" s="18"/>
      <c r="Q187" s="18">
        <f>IF(K187-O187-P187&lt;0,ABS(K187-O187-P187),0)</f>
        <v>346</v>
      </c>
      <c r="R187" s="18">
        <f>IF(K187-O187-P187&gt;0,K187-O187-P187,0)</f>
        <v>0</v>
      </c>
      <c r="S187" s="36">
        <f>R187-Q187</f>
        <v>-346</v>
      </c>
    </row>
    <row r="188" spans="1:19" ht="14.25">
      <c r="A188" s="22">
        <v>1</v>
      </c>
      <c r="B188" s="32"/>
      <c r="C188" s="22" t="s">
        <v>29</v>
      </c>
      <c r="D188" s="22"/>
      <c r="E188" s="22"/>
      <c r="F188" s="25"/>
      <c r="G188" s="26"/>
      <c r="H188" s="22"/>
      <c r="I188" s="22"/>
      <c r="J188" s="22"/>
      <c r="K188" s="22"/>
      <c r="L188" s="22"/>
      <c r="M188" s="22"/>
      <c r="N188" s="22"/>
      <c r="O188" s="22"/>
      <c r="P188" s="22"/>
      <c r="Q188" s="16"/>
      <c r="R188" s="16"/>
      <c r="S188" s="36"/>
    </row>
    <row r="189" spans="1:19" s="1" customFormat="1" ht="14.25">
      <c r="A189" s="18" t="s">
        <v>91</v>
      </c>
      <c r="B189" s="18" t="s">
        <v>445</v>
      </c>
      <c r="C189" s="18">
        <v>2</v>
      </c>
      <c r="D189" s="18"/>
      <c r="E189" s="18"/>
      <c r="F189" s="19"/>
      <c r="G189" s="20">
        <f>G190+G191</f>
        <v>6412</v>
      </c>
      <c r="H189" s="18">
        <v>9735</v>
      </c>
      <c r="I189" s="18">
        <v>24</v>
      </c>
      <c r="J189" s="18">
        <v>840</v>
      </c>
      <c r="K189" s="18">
        <f aca="true" t="shared" si="41" ref="K189:N189">K190+K191</f>
        <v>979</v>
      </c>
      <c r="L189" s="18"/>
      <c r="M189" s="18">
        <f t="shared" si="41"/>
        <v>979</v>
      </c>
      <c r="N189" s="18">
        <f t="shared" si="41"/>
        <v>147</v>
      </c>
      <c r="O189" s="18">
        <v>346</v>
      </c>
      <c r="P189" s="18"/>
      <c r="Q189" s="18">
        <f>IF(K189-O189-P189&lt;0,ABS(K189-O189-P189),0)</f>
        <v>0</v>
      </c>
      <c r="R189" s="18">
        <f>IF(K189-O189-P189&gt;0,K189-O189-P189,0)</f>
        <v>633</v>
      </c>
      <c r="S189" s="36">
        <f>R189-Q189</f>
        <v>633</v>
      </c>
    </row>
    <row r="190" spans="1:19" ht="24">
      <c r="A190" s="22">
        <v>1</v>
      </c>
      <c r="B190" s="22" t="s">
        <v>446</v>
      </c>
      <c r="C190" s="22" t="s">
        <v>447</v>
      </c>
      <c r="D190" s="22" t="s">
        <v>84</v>
      </c>
      <c r="E190" s="22" t="s">
        <v>448</v>
      </c>
      <c r="F190" s="25" t="s">
        <v>411</v>
      </c>
      <c r="G190" s="26">
        <v>2906</v>
      </c>
      <c r="H190" s="22">
        <v>4400</v>
      </c>
      <c r="I190" s="22">
        <v>12</v>
      </c>
      <c r="J190" s="22">
        <v>360</v>
      </c>
      <c r="K190" s="22">
        <v>486</v>
      </c>
      <c r="L190" s="22"/>
      <c r="M190" s="22">
        <v>486</v>
      </c>
      <c r="N190" s="22">
        <v>70</v>
      </c>
      <c r="O190" s="22"/>
      <c r="P190" s="22"/>
      <c r="Q190" s="16"/>
      <c r="R190" s="16"/>
      <c r="S190" s="36"/>
    </row>
    <row r="191" spans="1:19" ht="24">
      <c r="A191" s="22">
        <v>2</v>
      </c>
      <c r="B191" s="22" t="s">
        <v>449</v>
      </c>
      <c r="C191" s="22" t="s">
        <v>450</v>
      </c>
      <c r="D191" s="22" t="s">
        <v>84</v>
      </c>
      <c r="E191" s="22" t="s">
        <v>451</v>
      </c>
      <c r="F191" s="25" t="s">
        <v>411</v>
      </c>
      <c r="G191" s="26">
        <v>3506</v>
      </c>
      <c r="H191" s="22">
        <v>5335</v>
      </c>
      <c r="I191" s="22">
        <v>12</v>
      </c>
      <c r="J191" s="22">
        <v>480</v>
      </c>
      <c r="K191" s="22">
        <v>493</v>
      </c>
      <c r="L191" s="22"/>
      <c r="M191" s="22">
        <v>493</v>
      </c>
      <c r="N191" s="22">
        <v>77</v>
      </c>
      <c r="O191" s="22"/>
      <c r="P191" s="22"/>
      <c r="Q191" s="16"/>
      <c r="R191" s="16"/>
      <c r="S191" s="36"/>
    </row>
    <row r="192" spans="1:19" s="1" customFormat="1" ht="14.25">
      <c r="A192" s="18" t="s">
        <v>102</v>
      </c>
      <c r="B192" s="18" t="s">
        <v>452</v>
      </c>
      <c r="C192" s="18">
        <v>0</v>
      </c>
      <c r="D192" s="18"/>
      <c r="E192" s="18"/>
      <c r="F192" s="19"/>
      <c r="G192" s="20"/>
      <c r="H192" s="18"/>
      <c r="I192" s="18"/>
      <c r="J192" s="18"/>
      <c r="K192" s="18"/>
      <c r="L192" s="18"/>
      <c r="M192" s="18"/>
      <c r="N192" s="18"/>
      <c r="O192" s="18">
        <v>346</v>
      </c>
      <c r="P192" s="18"/>
      <c r="Q192" s="18">
        <f>IF(K192-O192-P192&lt;0,ABS(K192-O192-P192),0)</f>
        <v>346</v>
      </c>
      <c r="R192" s="18">
        <f>IF(K192-O192-P192&gt;0,K192-O192-P192,0)</f>
        <v>0</v>
      </c>
      <c r="S192" s="36">
        <f>R192-Q192</f>
        <v>-346</v>
      </c>
    </row>
    <row r="193" spans="1:19" ht="14.25">
      <c r="A193" s="22">
        <v>1</v>
      </c>
      <c r="B193" s="32"/>
      <c r="C193" s="22" t="s">
        <v>29</v>
      </c>
      <c r="D193" s="22"/>
      <c r="E193" s="22"/>
      <c r="F193" s="25"/>
      <c r="G193" s="26"/>
      <c r="H193" s="22"/>
      <c r="I193" s="22"/>
      <c r="J193" s="22"/>
      <c r="K193" s="22"/>
      <c r="L193" s="22"/>
      <c r="M193" s="22"/>
      <c r="N193" s="22"/>
      <c r="O193" s="22"/>
      <c r="P193" s="22"/>
      <c r="Q193" s="16"/>
      <c r="R193" s="16"/>
      <c r="S193" s="36"/>
    </row>
    <row r="194" spans="1:19" s="1" customFormat="1" ht="14.25">
      <c r="A194" s="18" t="s">
        <v>107</v>
      </c>
      <c r="B194" s="18" t="s">
        <v>453</v>
      </c>
      <c r="C194" s="18">
        <v>4</v>
      </c>
      <c r="D194" s="18"/>
      <c r="E194" s="18"/>
      <c r="F194" s="19"/>
      <c r="G194" s="18">
        <f>G195+G196+G197+G198</f>
        <v>5159</v>
      </c>
      <c r="H194" s="18">
        <f>H195+H196+H197+H198</f>
        <v>12497</v>
      </c>
      <c r="I194" s="18">
        <f>I195+I196+I197+I198</f>
        <v>30</v>
      </c>
      <c r="J194" s="18">
        <f>J195+J196+J197+J198</f>
        <v>1440</v>
      </c>
      <c r="K194" s="18">
        <f>K195+K196+K197+K198</f>
        <v>887</v>
      </c>
      <c r="L194" s="18"/>
      <c r="M194" s="18">
        <f aca="true" t="shared" si="42" ref="K194:N194">M195+M196+M197+M198</f>
        <v>887</v>
      </c>
      <c r="N194" s="18">
        <f t="shared" si="42"/>
        <v>35</v>
      </c>
      <c r="O194" s="18">
        <v>346</v>
      </c>
      <c r="P194" s="18"/>
      <c r="Q194" s="18">
        <f>Q195+Q196+Q197+Q198</f>
        <v>0</v>
      </c>
      <c r="R194" s="18">
        <f>IF(K194-O194-P194&gt;0,K194-O194-P194,0)</f>
        <v>541</v>
      </c>
      <c r="S194" s="36">
        <f>R194-Q194</f>
        <v>541</v>
      </c>
    </row>
    <row r="195" spans="1:19" ht="24">
      <c r="A195" s="22">
        <v>1</v>
      </c>
      <c r="B195" s="22" t="s">
        <v>454</v>
      </c>
      <c r="C195" s="22" t="s">
        <v>455</v>
      </c>
      <c r="D195" s="22" t="s">
        <v>84</v>
      </c>
      <c r="E195" s="22" t="s">
        <v>456</v>
      </c>
      <c r="F195" s="25" t="s">
        <v>250</v>
      </c>
      <c r="G195" s="26">
        <v>2000</v>
      </c>
      <c r="H195" s="22">
        <v>3700</v>
      </c>
      <c r="I195" s="22">
        <v>9</v>
      </c>
      <c r="J195" s="22">
        <v>270</v>
      </c>
      <c r="K195" s="22">
        <v>388</v>
      </c>
      <c r="L195" s="22"/>
      <c r="M195" s="22">
        <v>388</v>
      </c>
      <c r="N195" s="22"/>
      <c r="O195" s="22"/>
      <c r="P195" s="22"/>
      <c r="Q195" s="16"/>
      <c r="R195" s="16"/>
      <c r="S195" s="36"/>
    </row>
    <row r="196" spans="1:19" ht="24">
      <c r="A196" s="22">
        <v>2</v>
      </c>
      <c r="B196" s="22" t="s">
        <v>457</v>
      </c>
      <c r="C196" s="22" t="s">
        <v>458</v>
      </c>
      <c r="D196" s="22" t="s">
        <v>89</v>
      </c>
      <c r="E196" s="22" t="s">
        <v>459</v>
      </c>
      <c r="F196" s="25" t="s">
        <v>250</v>
      </c>
      <c r="G196" s="26">
        <v>1000</v>
      </c>
      <c r="H196" s="22">
        <v>2700</v>
      </c>
      <c r="I196" s="22">
        <v>6</v>
      </c>
      <c r="J196" s="22">
        <v>450</v>
      </c>
      <c r="K196" s="22">
        <v>202</v>
      </c>
      <c r="L196" s="22"/>
      <c r="M196" s="22">
        <v>202</v>
      </c>
      <c r="N196" s="22">
        <v>35</v>
      </c>
      <c r="O196" s="22"/>
      <c r="P196" s="22"/>
      <c r="Q196" s="16"/>
      <c r="R196" s="16"/>
      <c r="S196" s="36"/>
    </row>
    <row r="197" spans="1:19" ht="24">
      <c r="A197" s="22">
        <v>3</v>
      </c>
      <c r="B197" s="22" t="s">
        <v>457</v>
      </c>
      <c r="C197" s="22" t="s">
        <v>460</v>
      </c>
      <c r="D197" s="22" t="s">
        <v>89</v>
      </c>
      <c r="E197" s="22" t="s">
        <v>461</v>
      </c>
      <c r="F197" s="25" t="s">
        <v>250</v>
      </c>
      <c r="G197" s="26">
        <v>1000</v>
      </c>
      <c r="H197" s="22">
        <v>2900</v>
      </c>
      <c r="I197" s="22">
        <v>6</v>
      </c>
      <c r="J197" s="22">
        <v>450</v>
      </c>
      <c r="K197" s="22">
        <v>167</v>
      </c>
      <c r="L197" s="22"/>
      <c r="M197" s="22">
        <v>167</v>
      </c>
      <c r="N197" s="22"/>
      <c r="O197" s="22"/>
      <c r="P197" s="22"/>
      <c r="Q197" s="16"/>
      <c r="R197" s="16"/>
      <c r="S197" s="36"/>
    </row>
    <row r="198" spans="1:19" s="4" customFormat="1" ht="24">
      <c r="A198" s="16">
        <v>4</v>
      </c>
      <c r="B198" s="16" t="s">
        <v>462</v>
      </c>
      <c r="C198" s="16" t="s">
        <v>463</v>
      </c>
      <c r="D198" s="16" t="s">
        <v>34</v>
      </c>
      <c r="E198" s="16" t="s">
        <v>464</v>
      </c>
      <c r="F198" s="45" t="s">
        <v>465</v>
      </c>
      <c r="G198" s="17">
        <v>1159</v>
      </c>
      <c r="H198" s="16">
        <v>3197</v>
      </c>
      <c r="I198" s="16">
        <v>9</v>
      </c>
      <c r="J198" s="16">
        <v>270</v>
      </c>
      <c r="K198" s="16">
        <v>130</v>
      </c>
      <c r="L198" s="16"/>
      <c r="M198" s="16">
        <v>130</v>
      </c>
      <c r="N198" s="16"/>
      <c r="O198" s="16"/>
      <c r="P198" s="16"/>
      <c r="Q198" s="16"/>
      <c r="R198" s="16"/>
      <c r="S198" s="36"/>
    </row>
    <row r="199" spans="1:19" s="1" customFormat="1" ht="14.25">
      <c r="A199" s="18" t="s">
        <v>116</v>
      </c>
      <c r="B199" s="18" t="s">
        <v>466</v>
      </c>
      <c r="C199" s="18">
        <v>1</v>
      </c>
      <c r="D199" s="18"/>
      <c r="E199" s="18"/>
      <c r="F199" s="19"/>
      <c r="G199" s="20">
        <f>G200</f>
        <v>487.09</v>
      </c>
      <c r="H199" s="18">
        <v>1143</v>
      </c>
      <c r="I199" s="18">
        <v>6</v>
      </c>
      <c r="J199" s="18">
        <v>180</v>
      </c>
      <c r="K199" s="18">
        <v>251</v>
      </c>
      <c r="L199" s="18"/>
      <c r="M199" s="18">
        <f>M200</f>
        <v>251</v>
      </c>
      <c r="N199" s="18">
        <v>74</v>
      </c>
      <c r="O199" s="18">
        <v>346</v>
      </c>
      <c r="P199" s="18"/>
      <c r="Q199" s="18">
        <f>IF(K199-O199-P199&lt;0,ABS(K199-O199-P199),0)</f>
        <v>95</v>
      </c>
      <c r="R199" s="18">
        <f>IF(K199-O199-P199&gt;0,K199-O199-P199,0)</f>
        <v>0</v>
      </c>
      <c r="S199" s="36">
        <f>R199-Q199</f>
        <v>-95</v>
      </c>
    </row>
    <row r="200" spans="1:19" ht="24">
      <c r="A200" s="22">
        <v>1</v>
      </c>
      <c r="B200" s="22" t="s">
        <v>467</v>
      </c>
      <c r="C200" s="22" t="s">
        <v>468</v>
      </c>
      <c r="D200" s="22" t="s">
        <v>84</v>
      </c>
      <c r="E200" s="22" t="s">
        <v>469</v>
      </c>
      <c r="F200" s="25" t="s">
        <v>167</v>
      </c>
      <c r="G200" s="26">
        <v>487.09</v>
      </c>
      <c r="H200" s="22">
        <v>1143</v>
      </c>
      <c r="I200" s="22">
        <v>6</v>
      </c>
      <c r="J200" s="22">
        <v>180</v>
      </c>
      <c r="K200" s="22">
        <v>251</v>
      </c>
      <c r="L200" s="22"/>
      <c r="M200" s="22">
        <v>251</v>
      </c>
      <c r="N200" s="22">
        <v>74</v>
      </c>
      <c r="O200" s="22"/>
      <c r="P200" s="22"/>
      <c r="Q200" s="16"/>
      <c r="R200" s="16"/>
      <c r="S200" s="36"/>
    </row>
    <row r="201" spans="1:19" s="1" customFormat="1" ht="14.25">
      <c r="A201" s="18" t="s">
        <v>145</v>
      </c>
      <c r="B201" s="18" t="s">
        <v>470</v>
      </c>
      <c r="C201" s="18">
        <v>1</v>
      </c>
      <c r="D201" s="18"/>
      <c r="E201" s="18"/>
      <c r="F201" s="19"/>
      <c r="G201" s="20">
        <f>G202</f>
        <v>2884</v>
      </c>
      <c r="H201" s="18">
        <v>5511</v>
      </c>
      <c r="I201" s="18">
        <v>15</v>
      </c>
      <c r="J201" s="18">
        <v>450</v>
      </c>
      <c r="K201" s="18">
        <v>564</v>
      </c>
      <c r="L201" s="18"/>
      <c r="M201" s="18">
        <f>M202</f>
        <v>564</v>
      </c>
      <c r="N201" s="18">
        <v>68</v>
      </c>
      <c r="O201" s="18">
        <v>346</v>
      </c>
      <c r="P201" s="18"/>
      <c r="Q201" s="18">
        <f>IF(K201-O201-P201&lt;0,ABS(K201-O201-P201),0)</f>
        <v>0</v>
      </c>
      <c r="R201" s="18">
        <f>IF(K201-O201-P201&gt;0,K201-O201-P201,0)</f>
        <v>218</v>
      </c>
      <c r="S201" s="36">
        <f>R201-Q201</f>
        <v>218</v>
      </c>
    </row>
    <row r="202" spans="1:19" ht="14.25">
      <c r="A202" s="22">
        <v>1</v>
      </c>
      <c r="B202" s="22" t="s">
        <v>471</v>
      </c>
      <c r="C202" s="22" t="s">
        <v>472</v>
      </c>
      <c r="D202" s="22" t="s">
        <v>84</v>
      </c>
      <c r="E202" s="22" t="s">
        <v>473</v>
      </c>
      <c r="F202" s="25" t="s">
        <v>318</v>
      </c>
      <c r="G202" s="26">
        <v>2884</v>
      </c>
      <c r="H202" s="22">
        <v>5511</v>
      </c>
      <c r="I202" s="22">
        <v>15</v>
      </c>
      <c r="J202" s="22">
        <v>450</v>
      </c>
      <c r="K202" s="22">
        <v>564</v>
      </c>
      <c r="L202" s="22"/>
      <c r="M202" s="22">
        <v>564</v>
      </c>
      <c r="N202" s="22">
        <v>68</v>
      </c>
      <c r="O202" s="22"/>
      <c r="P202" s="22"/>
      <c r="Q202" s="16"/>
      <c r="R202" s="16"/>
      <c r="S202" s="36"/>
    </row>
    <row r="203" spans="1:19" s="1" customFormat="1" ht="14.25">
      <c r="A203" s="18" t="s">
        <v>147</v>
      </c>
      <c r="B203" s="18" t="s">
        <v>474</v>
      </c>
      <c r="C203" s="18">
        <v>0</v>
      </c>
      <c r="D203" s="18"/>
      <c r="E203" s="18"/>
      <c r="F203" s="19"/>
      <c r="G203" s="20"/>
      <c r="H203" s="18"/>
      <c r="I203" s="18"/>
      <c r="J203" s="18"/>
      <c r="K203" s="18"/>
      <c r="L203" s="18"/>
      <c r="M203" s="18"/>
      <c r="N203" s="18"/>
      <c r="O203" s="18">
        <v>346</v>
      </c>
      <c r="P203" s="18"/>
      <c r="Q203" s="18">
        <f>IF(K203-O203-P203&lt;0,ABS(K203-O203-P203),0)</f>
        <v>346</v>
      </c>
      <c r="R203" s="18">
        <f>IF(K203-O203-P203&gt;0,K203-O203-P203,0)</f>
        <v>0</v>
      </c>
      <c r="S203" s="36">
        <f>R203-Q203</f>
        <v>-346</v>
      </c>
    </row>
    <row r="204" spans="1:19" ht="14.25">
      <c r="A204" s="22">
        <v>1</v>
      </c>
      <c r="B204" s="32"/>
      <c r="C204" s="22" t="s">
        <v>29</v>
      </c>
      <c r="D204" s="22"/>
      <c r="E204" s="22"/>
      <c r="F204" s="25"/>
      <c r="G204" s="26"/>
      <c r="H204" s="22"/>
      <c r="I204" s="22"/>
      <c r="J204" s="22"/>
      <c r="K204" s="22"/>
      <c r="L204" s="22"/>
      <c r="M204" s="22"/>
      <c r="N204" s="22"/>
      <c r="O204" s="22"/>
      <c r="P204" s="22"/>
      <c r="Q204" s="16"/>
      <c r="R204" s="16"/>
      <c r="S204" s="36"/>
    </row>
    <row r="205" spans="1:19" s="1" customFormat="1" ht="14.25">
      <c r="A205" s="18" t="s">
        <v>153</v>
      </c>
      <c r="B205" s="18" t="s">
        <v>475</v>
      </c>
      <c r="C205" s="18">
        <v>3</v>
      </c>
      <c r="D205" s="18"/>
      <c r="E205" s="18"/>
      <c r="F205" s="19"/>
      <c r="G205" s="18">
        <f aca="true" t="shared" si="43" ref="G205:N205">G206+G207</f>
        <v>6483</v>
      </c>
      <c r="H205" s="18">
        <f t="shared" si="43"/>
        <v>13955.55</v>
      </c>
      <c r="I205" s="18">
        <f t="shared" si="43"/>
        <v>36</v>
      </c>
      <c r="J205" s="18">
        <f t="shared" si="43"/>
        <v>1080</v>
      </c>
      <c r="K205" s="18">
        <f t="shared" si="43"/>
        <v>847</v>
      </c>
      <c r="L205" s="18">
        <f t="shared" si="43"/>
        <v>650</v>
      </c>
      <c r="M205" s="18">
        <f t="shared" si="43"/>
        <v>197</v>
      </c>
      <c r="N205" s="18">
        <f t="shared" si="43"/>
        <v>31</v>
      </c>
      <c r="O205" s="18">
        <v>346</v>
      </c>
      <c r="P205" s="18">
        <f>P206+P207</f>
        <v>650</v>
      </c>
      <c r="Q205" s="18">
        <f>IF(K205-O205-P205&lt;0,ABS(K205-O205-P205),0)</f>
        <v>149</v>
      </c>
      <c r="R205" s="18">
        <f>IF(K205-O205-P205&gt;0,K205-O205-P205,0)</f>
        <v>0</v>
      </c>
      <c r="S205" s="36">
        <f>R205-Q205</f>
        <v>-149</v>
      </c>
    </row>
    <row r="206" spans="1:19" ht="24">
      <c r="A206" s="22">
        <v>1</v>
      </c>
      <c r="B206" s="22" t="s">
        <v>476</v>
      </c>
      <c r="C206" s="22" t="s">
        <v>477</v>
      </c>
      <c r="D206" s="22" t="s">
        <v>84</v>
      </c>
      <c r="E206" s="22" t="s">
        <v>478</v>
      </c>
      <c r="F206" s="25" t="s">
        <v>250</v>
      </c>
      <c r="G206" s="26">
        <v>1405</v>
      </c>
      <c r="H206" s="22">
        <v>4061.55</v>
      </c>
      <c r="I206" s="22">
        <v>12</v>
      </c>
      <c r="J206" s="22">
        <v>360</v>
      </c>
      <c r="K206" s="22">
        <v>416</v>
      </c>
      <c r="L206" s="22">
        <v>416</v>
      </c>
      <c r="M206" s="22"/>
      <c r="N206" s="22"/>
      <c r="O206" s="22"/>
      <c r="P206" s="22">
        <v>416</v>
      </c>
      <c r="Q206" s="16"/>
      <c r="R206" s="16"/>
      <c r="S206" s="36"/>
    </row>
    <row r="207" spans="1:19" s="5" customFormat="1" ht="14.25">
      <c r="A207" s="16"/>
      <c r="B207" s="16" t="s">
        <v>462</v>
      </c>
      <c r="C207" s="16"/>
      <c r="D207" s="16"/>
      <c r="E207" s="16"/>
      <c r="F207" s="45"/>
      <c r="G207" s="16">
        <f aca="true" t="shared" si="44" ref="G207:J207">G208+G209</f>
        <v>5078</v>
      </c>
      <c r="H207" s="16">
        <f t="shared" si="44"/>
        <v>9894</v>
      </c>
      <c r="I207" s="16">
        <f t="shared" si="44"/>
        <v>24</v>
      </c>
      <c r="J207" s="16">
        <f t="shared" si="44"/>
        <v>720</v>
      </c>
      <c r="K207" s="16">
        <f aca="true" t="shared" si="45" ref="K207:P207">K208+K209</f>
        <v>431</v>
      </c>
      <c r="L207" s="16">
        <f t="shared" si="45"/>
        <v>234</v>
      </c>
      <c r="M207" s="16">
        <f t="shared" si="45"/>
        <v>197</v>
      </c>
      <c r="N207" s="16">
        <f t="shared" si="45"/>
        <v>31</v>
      </c>
      <c r="O207" s="16"/>
      <c r="P207" s="16">
        <f t="shared" si="45"/>
        <v>234</v>
      </c>
      <c r="Q207" s="16"/>
      <c r="R207" s="16"/>
      <c r="S207" s="36"/>
    </row>
    <row r="208" spans="1:19" s="6" customFormat="1" ht="14.25">
      <c r="A208" s="22">
        <v>2</v>
      </c>
      <c r="B208" s="46"/>
      <c r="C208" s="22" t="s">
        <v>479</v>
      </c>
      <c r="D208" s="22" t="s">
        <v>84</v>
      </c>
      <c r="E208" s="22" t="s">
        <v>480</v>
      </c>
      <c r="F208" s="25" t="s">
        <v>465</v>
      </c>
      <c r="G208" s="26">
        <v>2024</v>
      </c>
      <c r="H208" s="22">
        <v>3257</v>
      </c>
      <c r="I208" s="22">
        <v>6</v>
      </c>
      <c r="J208" s="22">
        <v>180</v>
      </c>
      <c r="K208" s="22">
        <v>265</v>
      </c>
      <c r="L208" s="22">
        <v>234</v>
      </c>
      <c r="M208" s="22">
        <v>31</v>
      </c>
      <c r="N208" s="22">
        <v>31</v>
      </c>
      <c r="O208" s="22"/>
      <c r="P208" s="22">
        <v>234</v>
      </c>
      <c r="Q208" s="16"/>
      <c r="R208" s="16"/>
      <c r="S208" s="36"/>
    </row>
    <row r="209" spans="1:19" s="6" customFormat="1" ht="24">
      <c r="A209" s="22">
        <v>3</v>
      </c>
      <c r="B209" s="22"/>
      <c r="C209" s="22" t="s">
        <v>481</v>
      </c>
      <c r="D209" s="22" t="s">
        <v>34</v>
      </c>
      <c r="E209" s="22" t="s">
        <v>482</v>
      </c>
      <c r="F209" s="25" t="s">
        <v>465</v>
      </c>
      <c r="G209" s="26">
        <v>3054</v>
      </c>
      <c r="H209" s="22">
        <v>6637</v>
      </c>
      <c r="I209" s="22">
        <v>18</v>
      </c>
      <c r="J209" s="22">
        <v>540</v>
      </c>
      <c r="K209" s="22">
        <v>166</v>
      </c>
      <c r="L209" s="22"/>
      <c r="M209" s="22">
        <v>166</v>
      </c>
      <c r="N209" s="22"/>
      <c r="O209" s="22"/>
      <c r="P209" s="22"/>
      <c r="Q209" s="16"/>
      <c r="R209" s="16"/>
      <c r="S209" s="36"/>
    </row>
    <row r="210" spans="1:19" s="1" customFormat="1" ht="14.25">
      <c r="A210" s="18" t="s">
        <v>483</v>
      </c>
      <c r="B210" s="47" t="s">
        <v>484</v>
      </c>
      <c r="C210" s="18"/>
      <c r="D210" s="18"/>
      <c r="E210" s="18"/>
      <c r="F210" s="19"/>
      <c r="G210" s="20"/>
      <c r="H210" s="18"/>
      <c r="I210" s="18"/>
      <c r="J210" s="18"/>
      <c r="K210" s="18"/>
      <c r="L210" s="18"/>
      <c r="M210" s="18"/>
      <c r="N210" s="18"/>
      <c r="O210" s="18">
        <v>346</v>
      </c>
      <c r="P210" s="18"/>
      <c r="Q210" s="18">
        <f>IF(K210-O210-P210&lt;0,ABS(K210-O210-P210),0)</f>
        <v>346</v>
      </c>
      <c r="R210" s="18"/>
      <c r="S210" s="36">
        <f>R210-Q210</f>
        <v>-346</v>
      </c>
    </row>
    <row r="211" spans="1:19" s="2" customFormat="1" ht="14.25">
      <c r="A211" s="22"/>
      <c r="B211" s="32"/>
      <c r="C211" s="22" t="s">
        <v>29</v>
      </c>
      <c r="D211" s="22"/>
      <c r="E211" s="22"/>
      <c r="F211" s="25"/>
      <c r="G211" s="26"/>
      <c r="H211" s="22"/>
      <c r="I211" s="22"/>
      <c r="J211" s="22"/>
      <c r="K211" s="22"/>
      <c r="L211" s="22"/>
      <c r="M211" s="22"/>
      <c r="N211" s="22"/>
      <c r="O211" s="22"/>
      <c r="P211" s="22"/>
      <c r="Q211" s="16"/>
      <c r="R211" s="16"/>
      <c r="S211" s="36"/>
    </row>
    <row r="212" spans="1:19" s="1" customFormat="1" ht="18" customHeight="1">
      <c r="A212" s="18" t="s">
        <v>485</v>
      </c>
      <c r="B212" s="18"/>
      <c r="C212" s="18">
        <f>C213+C238+C219+C226++C229++C232+C234++C222+C224+C236</f>
        <v>16</v>
      </c>
      <c r="D212" s="18"/>
      <c r="E212" s="18"/>
      <c r="F212" s="19"/>
      <c r="G212" s="20">
        <f>G213+G238+G219+G226++G229++G232+G234++G222+G224+G236</f>
        <v>22872.97</v>
      </c>
      <c r="H212" s="18">
        <f>H213+H238+H219+H226++H229++H232+H234++H222+H224+H236</f>
        <v>49311.66</v>
      </c>
      <c r="I212" s="18">
        <f>I213+I238+I219+I226++I229++I232+I234++I222+I224+I236</f>
        <v>150</v>
      </c>
      <c r="J212" s="18">
        <f>J213+J238+J219+J226++J229++J232+J234++J222+J224+J236</f>
        <v>4230</v>
      </c>
      <c r="K212" s="18">
        <f aca="true" t="shared" si="46" ref="K212:R212">K213+K219+K222+K224+K226+K229+K232+K234+K238+K236</f>
        <v>4641</v>
      </c>
      <c r="L212" s="18">
        <f t="shared" si="46"/>
        <v>514</v>
      </c>
      <c r="M212" s="18">
        <f t="shared" si="46"/>
        <v>4127</v>
      </c>
      <c r="N212" s="18">
        <f t="shared" si="46"/>
        <v>989</v>
      </c>
      <c r="O212" s="18">
        <f t="shared" si="46"/>
        <v>3460</v>
      </c>
      <c r="P212" s="18">
        <f t="shared" si="46"/>
        <v>514</v>
      </c>
      <c r="Q212" s="18">
        <f t="shared" si="46"/>
        <v>1522</v>
      </c>
      <c r="R212" s="18">
        <f t="shared" si="46"/>
        <v>2189</v>
      </c>
      <c r="S212" s="36">
        <f>R212-Q212</f>
        <v>667</v>
      </c>
    </row>
    <row r="213" spans="1:19" s="1" customFormat="1" ht="14.25">
      <c r="A213" s="18" t="s">
        <v>27</v>
      </c>
      <c r="B213" s="18" t="s">
        <v>486</v>
      </c>
      <c r="C213" s="18">
        <v>5</v>
      </c>
      <c r="D213" s="18"/>
      <c r="E213" s="18"/>
      <c r="F213" s="19"/>
      <c r="G213" s="20">
        <f>G214+G215+G216+G217+G218</f>
        <v>2726.9700000000003</v>
      </c>
      <c r="H213" s="18">
        <f>H214+H215+H216+H217+H218</f>
        <v>9200.2</v>
      </c>
      <c r="I213" s="18">
        <f>I214+I215+I216+I217+I218</f>
        <v>42</v>
      </c>
      <c r="J213" s="18">
        <f>J214+J215+J216+J217+J218</f>
        <v>720</v>
      </c>
      <c r="K213" s="18">
        <f>K214+K215+K216+K217+K218</f>
        <v>1063</v>
      </c>
      <c r="L213" s="18"/>
      <c r="M213" s="18">
        <f>SUM(M214:M218)</f>
        <v>1063</v>
      </c>
      <c r="N213" s="18">
        <f>N214+N215+N216+N217+N218</f>
        <v>396</v>
      </c>
      <c r="O213" s="18">
        <v>346</v>
      </c>
      <c r="P213" s="18"/>
      <c r="Q213" s="18">
        <f>IF(K213-O213-P213&lt;0,ABS(K213-O213-P213),0)</f>
        <v>0</v>
      </c>
      <c r="R213" s="18">
        <f>IF(K213-O213-P213&gt;0,K213-O213-P213,0)</f>
        <v>717</v>
      </c>
      <c r="S213" s="36">
        <f>R213-Q213</f>
        <v>717</v>
      </c>
    </row>
    <row r="214" spans="1:19" ht="14.25">
      <c r="A214" s="22">
        <v>1</v>
      </c>
      <c r="B214" s="22" t="s">
        <v>487</v>
      </c>
      <c r="C214" s="22" t="s">
        <v>488</v>
      </c>
      <c r="D214" s="22" t="s">
        <v>84</v>
      </c>
      <c r="E214" s="22" t="s">
        <v>489</v>
      </c>
      <c r="F214" s="25" t="s">
        <v>280</v>
      </c>
      <c r="G214" s="26">
        <v>1505.45</v>
      </c>
      <c r="H214" s="22">
        <v>3830</v>
      </c>
      <c r="I214" s="22">
        <v>9</v>
      </c>
      <c r="J214" s="22">
        <v>270</v>
      </c>
      <c r="K214" s="22">
        <v>388</v>
      </c>
      <c r="L214" s="22"/>
      <c r="M214" s="22">
        <v>388</v>
      </c>
      <c r="N214" s="22"/>
      <c r="O214" s="22"/>
      <c r="P214" s="22"/>
      <c r="Q214" s="16"/>
      <c r="R214" s="16"/>
      <c r="S214" s="36"/>
    </row>
    <row r="215" spans="1:19" ht="14.25">
      <c r="A215" s="22">
        <v>2</v>
      </c>
      <c r="B215" s="22" t="s">
        <v>490</v>
      </c>
      <c r="C215" s="22" t="s">
        <v>491</v>
      </c>
      <c r="D215" s="22" t="s">
        <v>84</v>
      </c>
      <c r="E215" s="22" t="s">
        <v>492</v>
      </c>
      <c r="F215" s="25" t="s">
        <v>280</v>
      </c>
      <c r="G215" s="26">
        <v>805.52</v>
      </c>
      <c r="H215" s="22">
        <v>2098.2</v>
      </c>
      <c r="I215" s="22">
        <v>6</v>
      </c>
      <c r="J215" s="22">
        <v>180</v>
      </c>
      <c r="K215" s="22">
        <v>279</v>
      </c>
      <c r="L215" s="22"/>
      <c r="M215" s="22">
        <v>279</v>
      </c>
      <c r="N215" s="22"/>
      <c r="O215" s="22"/>
      <c r="P215" s="22"/>
      <c r="Q215" s="16"/>
      <c r="R215" s="16"/>
      <c r="S215" s="36"/>
    </row>
    <row r="216" spans="1:19" s="2" customFormat="1" ht="24">
      <c r="A216" s="22">
        <v>3</v>
      </c>
      <c r="B216" s="22" t="s">
        <v>493</v>
      </c>
      <c r="C216" s="22" t="s">
        <v>494</v>
      </c>
      <c r="D216" s="22" t="s">
        <v>89</v>
      </c>
      <c r="E216" s="22" t="s">
        <v>99</v>
      </c>
      <c r="F216" s="25" t="s">
        <v>495</v>
      </c>
      <c r="G216" s="26">
        <v>216</v>
      </c>
      <c r="H216" s="22">
        <v>1122</v>
      </c>
      <c r="I216" s="22">
        <v>6</v>
      </c>
      <c r="J216" s="22">
        <v>90</v>
      </c>
      <c r="K216" s="22">
        <v>216</v>
      </c>
      <c r="L216" s="22"/>
      <c r="M216" s="22">
        <v>216</v>
      </c>
      <c r="N216" s="22">
        <v>216</v>
      </c>
      <c r="O216" s="22"/>
      <c r="P216" s="22"/>
      <c r="Q216" s="16"/>
      <c r="R216" s="16"/>
      <c r="S216" s="36"/>
    </row>
    <row r="217" spans="1:19" s="2" customFormat="1" ht="36">
      <c r="A217" s="22">
        <v>4</v>
      </c>
      <c r="B217" s="22" t="s">
        <v>496</v>
      </c>
      <c r="C217" s="48" t="s">
        <v>497</v>
      </c>
      <c r="D217" s="22" t="s">
        <v>89</v>
      </c>
      <c r="E217" s="22" t="s">
        <v>99</v>
      </c>
      <c r="F217" s="25" t="s">
        <v>495</v>
      </c>
      <c r="G217" s="26">
        <v>120</v>
      </c>
      <c r="H217" s="22">
        <v>1700</v>
      </c>
      <c r="I217" s="22">
        <v>9</v>
      </c>
      <c r="J217" s="22">
        <v>90</v>
      </c>
      <c r="K217" s="22">
        <v>100</v>
      </c>
      <c r="L217" s="22"/>
      <c r="M217" s="22">
        <v>100</v>
      </c>
      <c r="N217" s="22">
        <v>100</v>
      </c>
      <c r="O217" s="22"/>
      <c r="P217" s="22"/>
      <c r="Q217" s="16"/>
      <c r="R217" s="16"/>
      <c r="S217" s="36"/>
    </row>
    <row r="218" spans="1:19" s="2" customFormat="1" ht="36">
      <c r="A218" s="22">
        <v>5</v>
      </c>
      <c r="B218" s="22" t="s">
        <v>496</v>
      </c>
      <c r="C218" s="22" t="s">
        <v>498</v>
      </c>
      <c r="D218" s="22" t="s">
        <v>89</v>
      </c>
      <c r="E218" s="22" t="s">
        <v>99</v>
      </c>
      <c r="F218" s="25" t="s">
        <v>495</v>
      </c>
      <c r="G218" s="26">
        <v>80</v>
      </c>
      <c r="H218" s="22">
        <v>450</v>
      </c>
      <c r="I218" s="22">
        <v>12</v>
      </c>
      <c r="J218" s="22">
        <v>90</v>
      </c>
      <c r="K218" s="22">
        <v>80</v>
      </c>
      <c r="L218" s="22"/>
      <c r="M218" s="22">
        <v>80</v>
      </c>
      <c r="N218" s="22">
        <v>80</v>
      </c>
      <c r="O218" s="22"/>
      <c r="P218" s="22"/>
      <c r="Q218" s="16"/>
      <c r="R218" s="16"/>
      <c r="S218" s="36"/>
    </row>
    <row r="219" spans="1:19" s="1" customFormat="1" ht="15">
      <c r="A219" s="18" t="s">
        <v>30</v>
      </c>
      <c r="B219" s="18" t="s">
        <v>499</v>
      </c>
      <c r="C219" s="49">
        <v>2</v>
      </c>
      <c r="D219" s="18"/>
      <c r="E219" s="18"/>
      <c r="F219" s="19"/>
      <c r="G219" s="20">
        <f>G220+G221</f>
        <v>2200</v>
      </c>
      <c r="H219" s="50">
        <v>5296.46</v>
      </c>
      <c r="I219" s="50">
        <v>15</v>
      </c>
      <c r="J219" s="50">
        <v>720</v>
      </c>
      <c r="K219" s="18">
        <f>K220+K221</f>
        <v>308</v>
      </c>
      <c r="L219" s="18">
        <f>L220+L221</f>
        <v>126</v>
      </c>
      <c r="M219" s="18">
        <f>M220+M221</f>
        <v>182</v>
      </c>
      <c r="N219" s="18">
        <f>N220+N221</f>
        <v>27</v>
      </c>
      <c r="O219" s="18">
        <v>346</v>
      </c>
      <c r="P219" s="50">
        <v>126</v>
      </c>
      <c r="Q219" s="18">
        <f>IF(K219-O219-P219&lt;0,ABS(K219-O219-P219),0)</f>
        <v>164</v>
      </c>
      <c r="R219" s="18">
        <f>IF(K219-O219-P219&gt;0,K219-O219-P219,0)</f>
        <v>0</v>
      </c>
      <c r="S219" s="36">
        <f>R219-Q219</f>
        <v>-164</v>
      </c>
    </row>
    <row r="220" spans="1:19" ht="42" customHeight="1">
      <c r="A220" s="22">
        <v>1</v>
      </c>
      <c r="B220" s="22" t="s">
        <v>500</v>
      </c>
      <c r="C220" s="51" t="s">
        <v>501</v>
      </c>
      <c r="D220" s="22" t="s">
        <v>98</v>
      </c>
      <c r="E220" s="44" t="s">
        <v>502</v>
      </c>
      <c r="F220" s="25" t="s">
        <v>503</v>
      </c>
      <c r="G220" s="26">
        <v>1000</v>
      </c>
      <c r="H220" s="44">
        <v>2056.46</v>
      </c>
      <c r="I220" s="22">
        <v>6</v>
      </c>
      <c r="J220" s="22">
        <v>450</v>
      </c>
      <c r="K220" s="22">
        <v>153</v>
      </c>
      <c r="L220" s="22">
        <v>126</v>
      </c>
      <c r="M220" s="22">
        <v>27</v>
      </c>
      <c r="N220" s="22">
        <v>27</v>
      </c>
      <c r="O220" s="22"/>
      <c r="P220" s="22">
        <v>126</v>
      </c>
      <c r="Q220" s="16"/>
      <c r="R220" s="16"/>
      <c r="S220" s="36"/>
    </row>
    <row r="221" spans="1:19" ht="24">
      <c r="A221" s="22">
        <v>2</v>
      </c>
      <c r="B221" s="22" t="s">
        <v>500</v>
      </c>
      <c r="C221" s="22" t="s">
        <v>504</v>
      </c>
      <c r="D221" s="22" t="s">
        <v>34</v>
      </c>
      <c r="E221" s="22" t="s">
        <v>505</v>
      </c>
      <c r="F221" s="25" t="s">
        <v>503</v>
      </c>
      <c r="G221" s="26">
        <v>1200</v>
      </c>
      <c r="H221" s="22">
        <v>3240</v>
      </c>
      <c r="I221" s="22">
        <v>9</v>
      </c>
      <c r="J221" s="22">
        <v>270</v>
      </c>
      <c r="K221" s="22">
        <v>155</v>
      </c>
      <c r="L221" s="22"/>
      <c r="M221" s="22">
        <v>155</v>
      </c>
      <c r="N221" s="22"/>
      <c r="O221" s="22"/>
      <c r="P221" s="22"/>
      <c r="Q221" s="16"/>
      <c r="R221" s="16"/>
      <c r="S221" s="36"/>
    </row>
    <row r="222" spans="1:19" s="1" customFormat="1" ht="15">
      <c r="A222" s="18" t="s">
        <v>37</v>
      </c>
      <c r="B222" s="18" t="s">
        <v>506</v>
      </c>
      <c r="C222" s="18">
        <v>0</v>
      </c>
      <c r="D222" s="18"/>
      <c r="E222" s="18"/>
      <c r="F222" s="19"/>
      <c r="G222" s="20"/>
      <c r="H222" s="18"/>
      <c r="I222" s="18"/>
      <c r="J222" s="18"/>
      <c r="K222" s="18"/>
      <c r="L222" s="18"/>
      <c r="M222" s="18"/>
      <c r="N222" s="18"/>
      <c r="O222" s="18">
        <v>346</v>
      </c>
      <c r="P222" s="18"/>
      <c r="Q222" s="18">
        <f>IF(K222-O222-P222&lt;0,ABS(K222-O222-P222),0)</f>
        <v>346</v>
      </c>
      <c r="R222" s="18">
        <f>IF(K222-O222-P222&gt;0,K222-O222-P222,0)</f>
        <v>0</v>
      </c>
      <c r="S222" s="36">
        <f>R222-Q222</f>
        <v>-346</v>
      </c>
    </row>
    <row r="223" spans="1:19" s="3" customFormat="1" ht="15">
      <c r="A223" s="37">
        <v>1</v>
      </c>
      <c r="B223" s="38"/>
      <c r="C223" s="37" t="s">
        <v>29</v>
      </c>
      <c r="D223" s="37"/>
      <c r="E223" s="37"/>
      <c r="F223" s="39"/>
      <c r="G223" s="40"/>
      <c r="H223" s="37"/>
      <c r="I223" s="37"/>
      <c r="J223" s="37"/>
      <c r="K223" s="37"/>
      <c r="L223" s="37"/>
      <c r="M223" s="37"/>
      <c r="N223" s="37"/>
      <c r="O223" s="37"/>
      <c r="P223" s="37"/>
      <c r="Q223" s="37"/>
      <c r="R223" s="37"/>
      <c r="S223" s="36"/>
    </row>
    <row r="224" spans="1:19" s="1" customFormat="1" ht="15">
      <c r="A224" s="18" t="s">
        <v>58</v>
      </c>
      <c r="B224" s="18" t="s">
        <v>507</v>
      </c>
      <c r="C224" s="18">
        <v>0</v>
      </c>
      <c r="D224" s="18"/>
      <c r="E224" s="18"/>
      <c r="F224" s="19"/>
      <c r="G224" s="20"/>
      <c r="H224" s="18"/>
      <c r="I224" s="18"/>
      <c r="J224" s="18"/>
      <c r="K224" s="18"/>
      <c r="L224" s="18"/>
      <c r="M224" s="18"/>
      <c r="N224" s="18"/>
      <c r="O224" s="18">
        <v>346</v>
      </c>
      <c r="P224" s="18"/>
      <c r="Q224" s="18">
        <f>IF(K224-O224-P224&lt;0,ABS(K224-O224-P224),0)</f>
        <v>346</v>
      </c>
      <c r="R224" s="18">
        <f>IF(K224-O224-P224&gt;0,K224-O224-P224,0)</f>
        <v>0</v>
      </c>
      <c r="S224" s="36">
        <f>R224-Q224</f>
        <v>-346</v>
      </c>
    </row>
    <row r="225" spans="1:19" ht="15">
      <c r="A225" s="22">
        <v>1</v>
      </c>
      <c r="B225" s="32"/>
      <c r="C225" s="22" t="s">
        <v>29</v>
      </c>
      <c r="D225" s="22"/>
      <c r="E225" s="22"/>
      <c r="F225" s="25"/>
      <c r="G225" s="26"/>
      <c r="H225" s="22"/>
      <c r="I225" s="22"/>
      <c r="J225" s="22"/>
      <c r="K225" s="22"/>
      <c r="L225" s="22"/>
      <c r="M225" s="22"/>
      <c r="N225" s="22"/>
      <c r="O225" s="22"/>
      <c r="P225" s="22"/>
      <c r="Q225" s="16"/>
      <c r="R225" s="16"/>
      <c r="S225" s="36"/>
    </row>
    <row r="226" spans="1:19" s="1" customFormat="1" ht="15">
      <c r="A226" s="18" t="s">
        <v>64</v>
      </c>
      <c r="B226" s="18" t="s">
        <v>508</v>
      </c>
      <c r="C226" s="18">
        <v>2</v>
      </c>
      <c r="D226" s="18"/>
      <c r="E226" s="18"/>
      <c r="F226" s="19"/>
      <c r="G226" s="20">
        <f>G227+G228</f>
        <v>350</v>
      </c>
      <c r="H226" s="18">
        <v>700</v>
      </c>
      <c r="I226" s="18">
        <v>12</v>
      </c>
      <c r="J226" s="18">
        <v>360</v>
      </c>
      <c r="K226" s="18">
        <f aca="true" t="shared" si="47" ref="K226:N226">K227+K228</f>
        <v>154</v>
      </c>
      <c r="L226" s="18"/>
      <c r="M226" s="18">
        <f t="shared" si="47"/>
        <v>154</v>
      </c>
      <c r="N226" s="18">
        <f t="shared" si="47"/>
        <v>89</v>
      </c>
      <c r="O226" s="18">
        <v>346</v>
      </c>
      <c r="P226" s="18"/>
      <c r="Q226" s="18">
        <f>IF(K226-O226-P226&lt;0,ABS(K226-O226-P226),0)</f>
        <v>192</v>
      </c>
      <c r="R226" s="18">
        <f>IF(K226-O226-P226&gt;0,K226-O226-P226,0)</f>
        <v>0</v>
      </c>
      <c r="S226" s="36">
        <f>R226-Q226</f>
        <v>-192</v>
      </c>
    </row>
    <row r="227" spans="1:19" ht="24">
      <c r="A227" s="22">
        <v>1</v>
      </c>
      <c r="B227" s="22" t="s">
        <v>509</v>
      </c>
      <c r="C227" s="22" t="s">
        <v>510</v>
      </c>
      <c r="D227" s="22" t="s">
        <v>89</v>
      </c>
      <c r="E227" s="22" t="s">
        <v>99</v>
      </c>
      <c r="F227" s="25" t="s">
        <v>511</v>
      </c>
      <c r="G227" s="26">
        <v>190</v>
      </c>
      <c r="H227" s="22">
        <v>400</v>
      </c>
      <c r="I227" s="22">
        <v>6</v>
      </c>
      <c r="J227" s="22">
        <v>180</v>
      </c>
      <c r="K227" s="22">
        <v>37</v>
      </c>
      <c r="L227" s="22"/>
      <c r="M227" s="22">
        <v>37</v>
      </c>
      <c r="N227" s="22"/>
      <c r="O227" s="22"/>
      <c r="P227" s="22"/>
      <c r="Q227" s="16"/>
      <c r="R227" s="16"/>
      <c r="S227" s="36"/>
    </row>
    <row r="228" spans="1:19" ht="24">
      <c r="A228" s="22">
        <v>2</v>
      </c>
      <c r="B228" s="22" t="s">
        <v>512</v>
      </c>
      <c r="C228" s="22" t="s">
        <v>513</v>
      </c>
      <c r="D228" s="22" t="s">
        <v>89</v>
      </c>
      <c r="E228" s="22" t="s">
        <v>99</v>
      </c>
      <c r="F228" s="25" t="s">
        <v>495</v>
      </c>
      <c r="G228" s="26">
        <v>160</v>
      </c>
      <c r="H228" s="22">
        <v>300</v>
      </c>
      <c r="I228" s="22">
        <v>6</v>
      </c>
      <c r="J228" s="22">
        <v>180</v>
      </c>
      <c r="K228" s="22">
        <v>117</v>
      </c>
      <c r="L228" s="22"/>
      <c r="M228" s="22">
        <v>117</v>
      </c>
      <c r="N228" s="22">
        <v>89</v>
      </c>
      <c r="O228" s="22"/>
      <c r="P228" s="22"/>
      <c r="Q228" s="16"/>
      <c r="R228" s="16"/>
      <c r="S228" s="36"/>
    </row>
    <row r="229" spans="1:19" s="1" customFormat="1" ht="15">
      <c r="A229" s="18" t="s">
        <v>80</v>
      </c>
      <c r="B229" s="18" t="s">
        <v>514</v>
      </c>
      <c r="C229" s="18">
        <v>2</v>
      </c>
      <c r="D229" s="18"/>
      <c r="E229" s="18"/>
      <c r="F229" s="19"/>
      <c r="G229" s="20">
        <f>G230+G231</f>
        <v>6000</v>
      </c>
      <c r="H229" s="18">
        <v>10700</v>
      </c>
      <c r="I229" s="18">
        <v>24</v>
      </c>
      <c r="J229" s="18">
        <v>720</v>
      </c>
      <c r="K229" s="18">
        <f aca="true" t="shared" si="48" ref="K229:N229">K230+K231</f>
        <v>691</v>
      </c>
      <c r="L229" s="18"/>
      <c r="M229" s="18">
        <f t="shared" si="48"/>
        <v>691</v>
      </c>
      <c r="N229" s="18">
        <f t="shared" si="48"/>
        <v>21</v>
      </c>
      <c r="O229" s="18">
        <v>346</v>
      </c>
      <c r="P229" s="18"/>
      <c r="Q229" s="18">
        <f aca="true" t="shared" si="49" ref="Q229:Q234">IF(K229-O229-P229&lt;0,ABS(K229-O229-P229),0)</f>
        <v>0</v>
      </c>
      <c r="R229" s="18">
        <f aca="true" t="shared" si="50" ref="R229:R234">IF(K229-O229-P229&gt;0,K229-O229-P229,0)</f>
        <v>345</v>
      </c>
      <c r="S229" s="36">
        <f>R229-Q229</f>
        <v>345</v>
      </c>
    </row>
    <row r="230" spans="1:19" ht="48">
      <c r="A230" s="22">
        <v>1</v>
      </c>
      <c r="B230" s="22" t="s">
        <v>515</v>
      </c>
      <c r="C230" s="51" t="s">
        <v>516</v>
      </c>
      <c r="D230" s="22" t="s">
        <v>84</v>
      </c>
      <c r="E230" s="22" t="s">
        <v>517</v>
      </c>
      <c r="F230" s="25" t="s">
        <v>518</v>
      </c>
      <c r="G230" s="26">
        <v>4000</v>
      </c>
      <c r="H230" s="22">
        <v>7200</v>
      </c>
      <c r="I230" s="22">
        <v>15</v>
      </c>
      <c r="J230" s="22">
        <v>450</v>
      </c>
      <c r="K230" s="22">
        <v>496</v>
      </c>
      <c r="L230" s="22"/>
      <c r="M230" s="22">
        <v>496</v>
      </c>
      <c r="N230" s="22"/>
      <c r="O230" s="22"/>
      <c r="P230" s="22"/>
      <c r="Q230" s="16"/>
      <c r="R230" s="16"/>
      <c r="S230" s="36"/>
    </row>
    <row r="231" spans="1:19" ht="48">
      <c r="A231" s="22">
        <v>2</v>
      </c>
      <c r="B231" s="22" t="s">
        <v>515</v>
      </c>
      <c r="C231" s="51" t="s">
        <v>519</v>
      </c>
      <c r="D231" s="22" t="s">
        <v>98</v>
      </c>
      <c r="E231" s="22" t="s">
        <v>517</v>
      </c>
      <c r="F231" s="25" t="s">
        <v>518</v>
      </c>
      <c r="G231" s="26">
        <v>2000</v>
      </c>
      <c r="H231" s="22">
        <v>3500</v>
      </c>
      <c r="I231" s="22">
        <v>9</v>
      </c>
      <c r="J231" s="22">
        <v>270</v>
      </c>
      <c r="K231" s="22">
        <v>195</v>
      </c>
      <c r="L231" s="22"/>
      <c r="M231" s="22">
        <v>195</v>
      </c>
      <c r="N231" s="22">
        <v>21</v>
      </c>
      <c r="O231" s="22"/>
      <c r="P231" s="22"/>
      <c r="Q231" s="16"/>
      <c r="R231" s="16"/>
      <c r="S231" s="36"/>
    </row>
    <row r="232" spans="1:19" s="1" customFormat="1" ht="15">
      <c r="A232" s="18" t="s">
        <v>91</v>
      </c>
      <c r="B232" s="18" t="s">
        <v>520</v>
      </c>
      <c r="C232" s="49">
        <v>1</v>
      </c>
      <c r="D232" s="18"/>
      <c r="E232" s="18"/>
      <c r="F232" s="19"/>
      <c r="G232" s="20">
        <f>G233</f>
        <v>3500</v>
      </c>
      <c r="H232" s="18">
        <v>8262</v>
      </c>
      <c r="I232" s="18">
        <v>18</v>
      </c>
      <c r="J232" s="18">
        <v>540</v>
      </c>
      <c r="K232" s="18">
        <v>701</v>
      </c>
      <c r="L232" s="18"/>
      <c r="M232" s="18">
        <v>701</v>
      </c>
      <c r="N232" s="18">
        <v>205</v>
      </c>
      <c r="O232" s="18">
        <v>346</v>
      </c>
      <c r="P232" s="18"/>
      <c r="Q232" s="18">
        <f t="shared" si="49"/>
        <v>0</v>
      </c>
      <c r="R232" s="18">
        <f t="shared" si="50"/>
        <v>355</v>
      </c>
      <c r="S232" s="36">
        <f>R232-Q232</f>
        <v>355</v>
      </c>
    </row>
    <row r="233" spans="1:19" ht="36">
      <c r="A233" s="22">
        <v>1</v>
      </c>
      <c r="B233" s="22" t="s">
        <v>521</v>
      </c>
      <c r="C233" s="22" t="s">
        <v>522</v>
      </c>
      <c r="D233" s="22" t="s">
        <v>84</v>
      </c>
      <c r="E233" s="22" t="s">
        <v>523</v>
      </c>
      <c r="F233" s="25" t="s">
        <v>524</v>
      </c>
      <c r="G233" s="26">
        <v>3500</v>
      </c>
      <c r="H233" s="22">
        <v>8262</v>
      </c>
      <c r="I233" s="22">
        <v>18</v>
      </c>
      <c r="J233" s="22">
        <v>540</v>
      </c>
      <c r="K233" s="22">
        <v>701</v>
      </c>
      <c r="L233" s="22"/>
      <c r="M233" s="22">
        <v>701</v>
      </c>
      <c r="N233" s="22">
        <v>205</v>
      </c>
      <c r="O233" s="22"/>
      <c r="P233" s="22"/>
      <c r="Q233" s="16"/>
      <c r="R233" s="16"/>
      <c r="S233" s="36"/>
    </row>
    <row r="234" spans="1:19" s="1" customFormat="1" ht="15">
      <c r="A234" s="18" t="s">
        <v>102</v>
      </c>
      <c r="B234" s="18" t="s">
        <v>525</v>
      </c>
      <c r="C234" s="18">
        <v>1</v>
      </c>
      <c r="D234" s="18"/>
      <c r="E234" s="18"/>
      <c r="F234" s="19"/>
      <c r="G234" s="20">
        <f>G235</f>
        <v>1446</v>
      </c>
      <c r="H234" s="18">
        <v>3650</v>
      </c>
      <c r="I234" s="18">
        <v>9</v>
      </c>
      <c r="J234" s="18">
        <v>270</v>
      </c>
      <c r="K234" s="18">
        <v>606</v>
      </c>
      <c r="L234" s="18">
        <v>388</v>
      </c>
      <c r="M234" s="18">
        <f>M235</f>
        <v>218</v>
      </c>
      <c r="N234" s="18">
        <v>218</v>
      </c>
      <c r="O234" s="18">
        <v>346</v>
      </c>
      <c r="P234" s="18">
        <v>388</v>
      </c>
      <c r="Q234" s="18">
        <f t="shared" si="49"/>
        <v>128</v>
      </c>
      <c r="R234" s="18">
        <f t="shared" si="50"/>
        <v>0</v>
      </c>
      <c r="S234" s="36">
        <f>R234-Q234</f>
        <v>-128</v>
      </c>
    </row>
    <row r="235" spans="1:19" ht="36">
      <c r="A235" s="22">
        <v>1</v>
      </c>
      <c r="B235" s="22" t="s">
        <v>526</v>
      </c>
      <c r="C235" s="22" t="s">
        <v>527</v>
      </c>
      <c r="D235" s="22" t="s">
        <v>84</v>
      </c>
      <c r="E235" s="22" t="s">
        <v>528</v>
      </c>
      <c r="F235" s="25" t="s">
        <v>524</v>
      </c>
      <c r="G235" s="26">
        <v>1446</v>
      </c>
      <c r="H235" s="22">
        <v>3650</v>
      </c>
      <c r="I235" s="22">
        <v>9</v>
      </c>
      <c r="J235" s="22">
        <v>270</v>
      </c>
      <c r="K235" s="22">
        <v>606</v>
      </c>
      <c r="L235" s="22">
        <v>388</v>
      </c>
      <c r="M235" s="22">
        <v>218</v>
      </c>
      <c r="N235" s="22">
        <v>218</v>
      </c>
      <c r="O235" s="22"/>
      <c r="P235" s="22">
        <v>388</v>
      </c>
      <c r="Q235" s="16"/>
      <c r="R235" s="16"/>
      <c r="S235" s="36"/>
    </row>
    <row r="236" spans="1:19" s="1" customFormat="1" ht="15">
      <c r="A236" s="18" t="s">
        <v>107</v>
      </c>
      <c r="B236" s="18" t="s">
        <v>529</v>
      </c>
      <c r="C236" s="18">
        <v>0</v>
      </c>
      <c r="D236" s="18"/>
      <c r="E236" s="18"/>
      <c r="F236" s="19"/>
      <c r="G236" s="20"/>
      <c r="H236" s="18"/>
      <c r="I236" s="18"/>
      <c r="J236" s="18"/>
      <c r="K236" s="18"/>
      <c r="L236" s="18"/>
      <c r="M236" s="18"/>
      <c r="N236" s="18"/>
      <c r="O236" s="18">
        <v>346</v>
      </c>
      <c r="P236" s="18"/>
      <c r="Q236" s="18">
        <f>IF(K236-O236-P236&lt;0,ABS(K236-O236-P236),0)</f>
        <v>346</v>
      </c>
      <c r="R236" s="18">
        <f>IF(K236-O236-P236&gt;0,K236-O236-P236,0)</f>
        <v>0</v>
      </c>
      <c r="S236" s="36">
        <f>R236-Q236</f>
        <v>-346</v>
      </c>
    </row>
    <row r="237" spans="1:19" ht="15">
      <c r="A237" s="22">
        <v>1</v>
      </c>
      <c r="B237" s="32"/>
      <c r="C237" s="22" t="s">
        <v>29</v>
      </c>
      <c r="D237" s="22"/>
      <c r="E237" s="22"/>
      <c r="F237" s="25"/>
      <c r="G237" s="26"/>
      <c r="H237" s="22"/>
      <c r="I237" s="22"/>
      <c r="J237" s="22"/>
      <c r="K237" s="22"/>
      <c r="L237" s="22"/>
      <c r="M237" s="22"/>
      <c r="N237" s="22"/>
      <c r="O237" s="22"/>
      <c r="P237" s="22"/>
      <c r="Q237" s="16"/>
      <c r="R237" s="16"/>
      <c r="S237" s="36"/>
    </row>
    <row r="238" spans="1:19" s="1" customFormat="1" ht="15">
      <c r="A238" s="18" t="s">
        <v>116</v>
      </c>
      <c r="B238" s="18" t="s">
        <v>530</v>
      </c>
      <c r="C238" s="18">
        <v>3</v>
      </c>
      <c r="D238" s="18"/>
      <c r="E238" s="18"/>
      <c r="F238" s="19"/>
      <c r="G238" s="20">
        <f>G239+G240+G241</f>
        <v>6650</v>
      </c>
      <c r="H238" s="18">
        <v>11503</v>
      </c>
      <c r="I238" s="18">
        <v>30</v>
      </c>
      <c r="J238" s="18">
        <v>900</v>
      </c>
      <c r="K238" s="18">
        <f aca="true" t="shared" si="51" ref="K238:N238">K239+K240+K241</f>
        <v>1118</v>
      </c>
      <c r="L238" s="18"/>
      <c r="M238" s="18">
        <f t="shared" si="51"/>
        <v>1118</v>
      </c>
      <c r="N238" s="18">
        <f t="shared" si="51"/>
        <v>33</v>
      </c>
      <c r="O238" s="18">
        <v>346</v>
      </c>
      <c r="P238" s="18"/>
      <c r="Q238" s="18">
        <f>IF(K238-O238-P238&lt;0,ABS(K238-O238-P238),0)</f>
        <v>0</v>
      </c>
      <c r="R238" s="18">
        <f>IF(K238-O238-P238&gt;0,K238-O238-P238,0)</f>
        <v>772</v>
      </c>
      <c r="S238" s="36">
        <f>R238-Q238</f>
        <v>772</v>
      </c>
    </row>
    <row r="239" spans="1:19" ht="24">
      <c r="A239" s="22">
        <v>1</v>
      </c>
      <c r="B239" s="22" t="s">
        <v>531</v>
      </c>
      <c r="C239" s="51" t="s">
        <v>532</v>
      </c>
      <c r="D239" s="22" t="s">
        <v>84</v>
      </c>
      <c r="E239" s="22" t="s">
        <v>533</v>
      </c>
      <c r="F239" s="25" t="s">
        <v>250</v>
      </c>
      <c r="G239" s="52">
        <v>3000</v>
      </c>
      <c r="H239" s="44">
        <v>5200</v>
      </c>
      <c r="I239" s="22">
        <v>12</v>
      </c>
      <c r="J239" s="22">
        <v>360</v>
      </c>
      <c r="K239" s="22">
        <v>507</v>
      </c>
      <c r="L239" s="22"/>
      <c r="M239" s="22">
        <v>507</v>
      </c>
      <c r="N239" s="53">
        <v>11</v>
      </c>
      <c r="O239" s="22"/>
      <c r="P239" s="22"/>
      <c r="Q239" s="16"/>
      <c r="R239" s="16"/>
      <c r="S239" s="36"/>
    </row>
    <row r="240" spans="1:19" ht="24">
      <c r="A240" s="22">
        <v>2</v>
      </c>
      <c r="B240" s="22" t="s">
        <v>531</v>
      </c>
      <c r="C240" s="51" t="s">
        <v>534</v>
      </c>
      <c r="D240" s="22" t="s">
        <v>84</v>
      </c>
      <c r="E240" s="22" t="s">
        <v>535</v>
      </c>
      <c r="F240" s="25" t="s">
        <v>250</v>
      </c>
      <c r="G240" s="52">
        <v>2500</v>
      </c>
      <c r="H240" s="44">
        <v>4800</v>
      </c>
      <c r="I240" s="22">
        <v>12</v>
      </c>
      <c r="J240" s="22">
        <v>360</v>
      </c>
      <c r="K240" s="22">
        <v>507</v>
      </c>
      <c r="L240" s="22"/>
      <c r="M240" s="22">
        <v>507</v>
      </c>
      <c r="N240" s="53">
        <v>11</v>
      </c>
      <c r="O240" s="22"/>
      <c r="P240" s="22"/>
      <c r="Q240" s="16"/>
      <c r="R240" s="16"/>
      <c r="S240" s="36"/>
    </row>
    <row r="241" spans="1:19" ht="24">
      <c r="A241" s="22">
        <v>3</v>
      </c>
      <c r="B241" s="22" t="s">
        <v>536</v>
      </c>
      <c r="C241" s="22" t="s">
        <v>537</v>
      </c>
      <c r="D241" s="22" t="s">
        <v>34</v>
      </c>
      <c r="E241" s="22" t="s">
        <v>538</v>
      </c>
      <c r="F241" s="25" t="s">
        <v>495</v>
      </c>
      <c r="G241" s="26">
        <v>1150</v>
      </c>
      <c r="H241" s="22">
        <v>1503</v>
      </c>
      <c r="I241" s="22">
        <v>6</v>
      </c>
      <c r="J241" s="22">
        <v>180</v>
      </c>
      <c r="K241" s="22">
        <v>104</v>
      </c>
      <c r="L241" s="22"/>
      <c r="M241" s="22">
        <v>104</v>
      </c>
      <c r="N241" s="22">
        <v>11</v>
      </c>
      <c r="O241" s="22"/>
      <c r="P241" s="22"/>
      <c r="Q241" s="16"/>
      <c r="R241" s="16"/>
      <c r="S241" s="36"/>
    </row>
    <row r="242" spans="1:19" s="1" customFormat="1" ht="18" customHeight="1">
      <c r="A242" s="18" t="s">
        <v>539</v>
      </c>
      <c r="B242" s="18"/>
      <c r="C242" s="18">
        <f aca="true" t="shared" si="52" ref="C242:H242">C243+C256+C261+C265+C270+C276+C280</f>
        <v>34</v>
      </c>
      <c r="D242" s="18"/>
      <c r="E242" s="18"/>
      <c r="F242" s="19"/>
      <c r="G242" s="20">
        <f t="shared" si="52"/>
        <v>45096.2</v>
      </c>
      <c r="H242" s="18">
        <f t="shared" si="52"/>
        <v>123321.59999999999</v>
      </c>
      <c r="I242" s="18">
        <v>347</v>
      </c>
      <c r="J242" s="18">
        <v>11400</v>
      </c>
      <c r="K242" s="18">
        <v>10096</v>
      </c>
      <c r="L242" s="18">
        <f aca="true" t="shared" si="53" ref="L242:R242">L243+L256+L261+L265+L270+L276+L280</f>
        <v>912</v>
      </c>
      <c r="M242" s="18">
        <f t="shared" si="53"/>
        <v>9184</v>
      </c>
      <c r="N242" s="18">
        <f t="shared" si="53"/>
        <v>675</v>
      </c>
      <c r="O242" s="18">
        <f t="shared" si="53"/>
        <v>2422</v>
      </c>
      <c r="P242" s="18">
        <f t="shared" si="53"/>
        <v>912</v>
      </c>
      <c r="Q242" s="18">
        <f t="shared" si="53"/>
        <v>0</v>
      </c>
      <c r="R242" s="18">
        <f t="shared" si="53"/>
        <v>6762</v>
      </c>
      <c r="S242" s="36">
        <f>R242-Q242</f>
        <v>6762</v>
      </c>
    </row>
    <row r="243" spans="1:19" s="1" customFormat="1" ht="15">
      <c r="A243" s="18" t="s">
        <v>27</v>
      </c>
      <c r="B243" s="18" t="s">
        <v>540</v>
      </c>
      <c r="C243" s="18">
        <v>12</v>
      </c>
      <c r="D243" s="18"/>
      <c r="E243" s="18"/>
      <c r="F243" s="19"/>
      <c r="G243" s="20">
        <f>G244+G245+G246+G247+G248+G249+G250+G251+G252+G253+G254+G255</f>
        <v>16898</v>
      </c>
      <c r="H243" s="18">
        <f>SUM(H244:H255)</f>
        <v>54971.2</v>
      </c>
      <c r="I243" s="18">
        <v>146</v>
      </c>
      <c r="J243" s="18">
        <v>4380</v>
      </c>
      <c r="K243" s="18">
        <f>SUM(K244:K255)</f>
        <v>2943</v>
      </c>
      <c r="L243" s="18">
        <f>SUM(L244:L255)</f>
        <v>416</v>
      </c>
      <c r="M243" s="18">
        <f>SUM(M244:M255)</f>
        <v>2527</v>
      </c>
      <c r="N243" s="18">
        <f>SUM(N244:N255)</f>
        <v>343</v>
      </c>
      <c r="O243" s="18">
        <v>346</v>
      </c>
      <c r="P243" s="18">
        <v>416</v>
      </c>
      <c r="Q243" s="18">
        <f>IF(K243-O243-P243&lt;0,ABS(K243-O243-P243),0)</f>
        <v>0</v>
      </c>
      <c r="R243" s="18">
        <f>IF(K243-O243-P243&gt;0,K243-O243-P243,0)</f>
        <v>2181</v>
      </c>
      <c r="S243" s="36">
        <f>R243-Q243</f>
        <v>2181</v>
      </c>
    </row>
    <row r="244" spans="1:19" ht="24">
      <c r="A244" s="22">
        <v>1</v>
      </c>
      <c r="B244" s="22" t="s">
        <v>541</v>
      </c>
      <c r="C244" s="22" t="s">
        <v>542</v>
      </c>
      <c r="D244" s="22" t="s">
        <v>84</v>
      </c>
      <c r="E244" s="22" t="s">
        <v>543</v>
      </c>
      <c r="F244" s="25" t="s">
        <v>250</v>
      </c>
      <c r="G244" s="26">
        <v>2470</v>
      </c>
      <c r="H244" s="22">
        <v>6100</v>
      </c>
      <c r="I244" s="22">
        <v>15</v>
      </c>
      <c r="J244" s="22">
        <v>450</v>
      </c>
      <c r="K244" s="22">
        <v>416</v>
      </c>
      <c r="L244" s="22">
        <v>416</v>
      </c>
      <c r="M244" s="22"/>
      <c r="N244" s="22"/>
      <c r="O244" s="22"/>
      <c r="P244" s="22">
        <v>416</v>
      </c>
      <c r="Q244" s="16"/>
      <c r="R244" s="16"/>
      <c r="S244" s="36"/>
    </row>
    <row r="245" spans="1:19" ht="24">
      <c r="A245" s="22">
        <v>2</v>
      </c>
      <c r="B245" s="22" t="s">
        <v>544</v>
      </c>
      <c r="C245" s="22" t="s">
        <v>545</v>
      </c>
      <c r="D245" s="22" t="s">
        <v>84</v>
      </c>
      <c r="E245" s="22" t="s">
        <v>546</v>
      </c>
      <c r="F245" s="25" t="s">
        <v>250</v>
      </c>
      <c r="G245" s="26">
        <v>2660</v>
      </c>
      <c r="H245" s="22">
        <v>4300</v>
      </c>
      <c r="I245" s="22">
        <v>9</v>
      </c>
      <c r="J245" s="22">
        <v>270</v>
      </c>
      <c r="K245" s="22">
        <v>325</v>
      </c>
      <c r="L245" s="22"/>
      <c r="M245" s="22">
        <v>325</v>
      </c>
      <c r="N245" s="22"/>
      <c r="O245" s="22"/>
      <c r="P245" s="22"/>
      <c r="Q245" s="16"/>
      <c r="R245" s="16"/>
      <c r="S245" s="36"/>
    </row>
    <row r="246" spans="1:19" ht="24">
      <c r="A246" s="22">
        <v>3</v>
      </c>
      <c r="B246" s="22" t="s">
        <v>547</v>
      </c>
      <c r="C246" s="22" t="s">
        <v>548</v>
      </c>
      <c r="D246" s="22" t="s">
        <v>84</v>
      </c>
      <c r="E246" s="22" t="s">
        <v>549</v>
      </c>
      <c r="F246" s="25" t="s">
        <v>250</v>
      </c>
      <c r="G246" s="26">
        <v>3070</v>
      </c>
      <c r="H246" s="22">
        <v>5400</v>
      </c>
      <c r="I246" s="22">
        <v>12</v>
      </c>
      <c r="J246" s="22">
        <v>360</v>
      </c>
      <c r="K246" s="22">
        <v>416</v>
      </c>
      <c r="L246" s="22"/>
      <c r="M246" s="22">
        <v>416</v>
      </c>
      <c r="N246" s="22"/>
      <c r="O246" s="22"/>
      <c r="P246" s="22"/>
      <c r="Q246" s="16"/>
      <c r="R246" s="16"/>
      <c r="S246" s="36"/>
    </row>
    <row r="247" spans="1:19" ht="24">
      <c r="A247" s="22">
        <v>4</v>
      </c>
      <c r="B247" s="22" t="s">
        <v>550</v>
      </c>
      <c r="C247" s="22" t="s">
        <v>551</v>
      </c>
      <c r="D247" s="22" t="s">
        <v>98</v>
      </c>
      <c r="E247" s="22" t="s">
        <v>552</v>
      </c>
      <c r="F247" s="25" t="s">
        <v>280</v>
      </c>
      <c r="G247" s="26">
        <v>2798</v>
      </c>
      <c r="H247" s="22">
        <v>4930</v>
      </c>
      <c r="I247" s="22">
        <v>12</v>
      </c>
      <c r="J247" s="22">
        <v>360</v>
      </c>
      <c r="K247" s="22">
        <v>530</v>
      </c>
      <c r="L247" s="22"/>
      <c r="M247" s="22">
        <v>530</v>
      </c>
      <c r="N247" s="22">
        <v>343</v>
      </c>
      <c r="O247" s="22"/>
      <c r="P247" s="22"/>
      <c r="Q247" s="16"/>
      <c r="R247" s="16"/>
      <c r="S247" s="36"/>
    </row>
    <row r="248" spans="1:19" ht="36">
      <c r="A248" s="22">
        <v>5</v>
      </c>
      <c r="B248" s="22" t="s">
        <v>553</v>
      </c>
      <c r="C248" s="22" t="s">
        <v>554</v>
      </c>
      <c r="D248" s="22" t="s">
        <v>34</v>
      </c>
      <c r="E248" s="22" t="s">
        <v>555</v>
      </c>
      <c r="F248" s="25" t="s">
        <v>280</v>
      </c>
      <c r="G248" s="26">
        <v>700</v>
      </c>
      <c r="H248" s="22">
        <v>4000.59</v>
      </c>
      <c r="I248" s="22">
        <v>12</v>
      </c>
      <c r="J248" s="22">
        <v>360</v>
      </c>
      <c r="K248" s="22">
        <v>166</v>
      </c>
      <c r="L248" s="22"/>
      <c r="M248" s="22">
        <v>166</v>
      </c>
      <c r="N248" s="22"/>
      <c r="O248" s="22"/>
      <c r="P248" s="22"/>
      <c r="Q248" s="16"/>
      <c r="R248" s="16"/>
      <c r="S248" s="36"/>
    </row>
    <row r="249" spans="1:19" ht="24">
      <c r="A249" s="22">
        <v>6</v>
      </c>
      <c r="B249" s="22" t="s">
        <v>553</v>
      </c>
      <c r="C249" s="22" t="s">
        <v>556</v>
      </c>
      <c r="D249" s="22" t="s">
        <v>34</v>
      </c>
      <c r="E249" s="22" t="s">
        <v>557</v>
      </c>
      <c r="F249" s="25" t="s">
        <v>280</v>
      </c>
      <c r="G249" s="26">
        <v>800</v>
      </c>
      <c r="H249" s="22">
        <v>5005.47</v>
      </c>
      <c r="I249" s="22">
        <v>15</v>
      </c>
      <c r="J249" s="22">
        <v>450</v>
      </c>
      <c r="K249" s="22">
        <v>166</v>
      </c>
      <c r="L249" s="22"/>
      <c r="M249" s="22">
        <v>166</v>
      </c>
      <c r="N249" s="22"/>
      <c r="O249" s="22"/>
      <c r="P249" s="22"/>
      <c r="Q249" s="16"/>
      <c r="R249" s="16"/>
      <c r="S249" s="36"/>
    </row>
    <row r="250" spans="1:19" ht="24">
      <c r="A250" s="22">
        <v>7</v>
      </c>
      <c r="B250" s="22" t="s">
        <v>553</v>
      </c>
      <c r="C250" s="22" t="s">
        <v>558</v>
      </c>
      <c r="D250" s="22" t="s">
        <v>34</v>
      </c>
      <c r="E250" s="22" t="s">
        <v>559</v>
      </c>
      <c r="F250" s="25" t="s">
        <v>280</v>
      </c>
      <c r="G250" s="26">
        <v>700</v>
      </c>
      <c r="H250" s="22">
        <v>4050</v>
      </c>
      <c r="I250" s="22">
        <v>12</v>
      </c>
      <c r="J250" s="22">
        <v>360</v>
      </c>
      <c r="K250" s="22">
        <v>166</v>
      </c>
      <c r="L250" s="22"/>
      <c r="M250" s="22">
        <v>166</v>
      </c>
      <c r="N250" s="22"/>
      <c r="O250" s="22"/>
      <c r="P250" s="22"/>
      <c r="Q250" s="16"/>
      <c r="R250" s="16"/>
      <c r="S250" s="36"/>
    </row>
    <row r="251" spans="1:19" ht="24">
      <c r="A251" s="22">
        <v>8</v>
      </c>
      <c r="B251" s="22" t="s">
        <v>560</v>
      </c>
      <c r="C251" s="22" t="s">
        <v>561</v>
      </c>
      <c r="D251" s="22" t="s">
        <v>34</v>
      </c>
      <c r="E251" s="22" t="s">
        <v>562</v>
      </c>
      <c r="F251" s="25" t="s">
        <v>280</v>
      </c>
      <c r="G251" s="26">
        <v>600</v>
      </c>
      <c r="H251" s="22">
        <v>2580</v>
      </c>
      <c r="I251" s="22">
        <v>9</v>
      </c>
      <c r="J251" s="22">
        <v>270</v>
      </c>
      <c r="K251" s="22">
        <v>130</v>
      </c>
      <c r="L251" s="22"/>
      <c r="M251" s="22">
        <v>130</v>
      </c>
      <c r="N251" s="22"/>
      <c r="O251" s="22"/>
      <c r="P251" s="22"/>
      <c r="Q251" s="16"/>
      <c r="R251" s="16"/>
      <c r="S251" s="36"/>
    </row>
    <row r="252" spans="1:19" ht="36">
      <c r="A252" s="22">
        <v>9</v>
      </c>
      <c r="B252" s="22" t="s">
        <v>541</v>
      </c>
      <c r="C252" s="22" t="s">
        <v>563</v>
      </c>
      <c r="D252" s="22" t="s">
        <v>34</v>
      </c>
      <c r="E252" s="22" t="s">
        <v>564</v>
      </c>
      <c r="F252" s="25" t="s">
        <v>280</v>
      </c>
      <c r="G252" s="26">
        <v>700</v>
      </c>
      <c r="H252" s="22">
        <v>4471.01</v>
      </c>
      <c r="I252" s="22">
        <v>12</v>
      </c>
      <c r="J252" s="22">
        <v>360</v>
      </c>
      <c r="K252" s="22">
        <v>166</v>
      </c>
      <c r="L252" s="22"/>
      <c r="M252" s="22">
        <v>166</v>
      </c>
      <c r="N252" s="22"/>
      <c r="O252" s="22"/>
      <c r="P252" s="22"/>
      <c r="Q252" s="16"/>
      <c r="R252" s="16"/>
      <c r="S252" s="36"/>
    </row>
    <row r="253" spans="1:19" ht="36">
      <c r="A253" s="22">
        <v>10</v>
      </c>
      <c r="B253" s="22" t="s">
        <v>553</v>
      </c>
      <c r="C253" s="22" t="s">
        <v>565</v>
      </c>
      <c r="D253" s="22" t="s">
        <v>34</v>
      </c>
      <c r="E253" s="22" t="s">
        <v>566</v>
      </c>
      <c r="F253" s="25" t="s">
        <v>280</v>
      </c>
      <c r="G253" s="26">
        <v>700</v>
      </c>
      <c r="H253" s="22">
        <v>4500</v>
      </c>
      <c r="I253" s="22">
        <v>12</v>
      </c>
      <c r="J253" s="22">
        <v>360</v>
      </c>
      <c r="K253" s="22">
        <v>166</v>
      </c>
      <c r="L253" s="22"/>
      <c r="M253" s="22">
        <v>166</v>
      </c>
      <c r="N253" s="22"/>
      <c r="O253" s="22"/>
      <c r="P253" s="22"/>
      <c r="Q253" s="16"/>
      <c r="R253" s="16"/>
      <c r="S253" s="36"/>
    </row>
    <row r="254" spans="1:19" ht="24">
      <c r="A254" s="22">
        <v>11</v>
      </c>
      <c r="B254" s="22" t="s">
        <v>541</v>
      </c>
      <c r="C254" s="22" t="s">
        <v>567</v>
      </c>
      <c r="D254" s="22" t="s">
        <v>34</v>
      </c>
      <c r="E254" s="22" t="s">
        <v>568</v>
      </c>
      <c r="F254" s="25" t="s">
        <v>280</v>
      </c>
      <c r="G254" s="26">
        <v>700</v>
      </c>
      <c r="H254" s="22">
        <v>3634.13</v>
      </c>
      <c r="I254" s="22">
        <v>11</v>
      </c>
      <c r="J254" s="22">
        <v>330</v>
      </c>
      <c r="K254" s="22">
        <v>130</v>
      </c>
      <c r="L254" s="22"/>
      <c r="M254" s="22">
        <v>130</v>
      </c>
      <c r="N254" s="22"/>
      <c r="O254" s="22"/>
      <c r="P254" s="22"/>
      <c r="Q254" s="16"/>
      <c r="R254" s="16"/>
      <c r="S254" s="36"/>
    </row>
    <row r="255" spans="1:19" ht="24">
      <c r="A255" s="22">
        <v>12</v>
      </c>
      <c r="B255" s="22" t="s">
        <v>547</v>
      </c>
      <c r="C255" s="22" t="s">
        <v>569</v>
      </c>
      <c r="D255" s="22" t="s">
        <v>34</v>
      </c>
      <c r="E255" s="22" t="s">
        <v>570</v>
      </c>
      <c r="F255" s="25" t="s">
        <v>280</v>
      </c>
      <c r="G255" s="26">
        <v>1000</v>
      </c>
      <c r="H255" s="22">
        <v>6000</v>
      </c>
      <c r="I255" s="22">
        <v>15</v>
      </c>
      <c r="J255" s="22">
        <v>450</v>
      </c>
      <c r="K255" s="22">
        <v>166</v>
      </c>
      <c r="L255" s="22"/>
      <c r="M255" s="22">
        <v>166</v>
      </c>
      <c r="N255" s="22"/>
      <c r="O255" s="22"/>
      <c r="P255" s="22"/>
      <c r="Q255" s="16"/>
      <c r="R255" s="16"/>
      <c r="S255" s="36"/>
    </row>
    <row r="256" spans="1:19" s="1" customFormat="1" ht="15">
      <c r="A256" s="18" t="s">
        <v>30</v>
      </c>
      <c r="B256" s="18" t="s">
        <v>571</v>
      </c>
      <c r="C256" s="18">
        <v>4</v>
      </c>
      <c r="D256" s="18"/>
      <c r="E256" s="18"/>
      <c r="F256" s="19"/>
      <c r="G256" s="20">
        <f>G257+G258+G259+G260</f>
        <v>9303</v>
      </c>
      <c r="H256" s="18">
        <f>SUM(H257:H260)</f>
        <v>18350</v>
      </c>
      <c r="I256" s="18">
        <v>48</v>
      </c>
      <c r="J256" s="18">
        <v>1440</v>
      </c>
      <c r="K256" s="18">
        <f>SUM(K257:K260)</f>
        <v>2059</v>
      </c>
      <c r="L256" s="18">
        <f>SUM(L257:L260)</f>
        <v>496</v>
      </c>
      <c r="M256" s="18">
        <f>SUM(M257:M260)</f>
        <v>1563</v>
      </c>
      <c r="N256" s="18">
        <f>SUM(N257:N260)</f>
        <v>75</v>
      </c>
      <c r="O256" s="18">
        <v>346</v>
      </c>
      <c r="P256" s="18">
        <v>496</v>
      </c>
      <c r="Q256" s="18">
        <f>IF(K256-O256-P256&lt;0,ABS(K256-O256-P256),0)</f>
        <v>0</v>
      </c>
      <c r="R256" s="18">
        <f>IF(K256-O256-P256&gt;0,K256-O256-P256,0)</f>
        <v>1217</v>
      </c>
      <c r="S256" s="36">
        <f>R256-Q256</f>
        <v>1217</v>
      </c>
    </row>
    <row r="257" spans="1:19" ht="24">
      <c r="A257" s="22">
        <v>1</v>
      </c>
      <c r="B257" s="22" t="s">
        <v>572</v>
      </c>
      <c r="C257" s="22" t="s">
        <v>573</v>
      </c>
      <c r="D257" s="22" t="s">
        <v>84</v>
      </c>
      <c r="E257" s="22" t="s">
        <v>574</v>
      </c>
      <c r="F257" s="25" t="s">
        <v>250</v>
      </c>
      <c r="G257" s="26">
        <v>2400</v>
      </c>
      <c r="H257" s="22">
        <v>4800</v>
      </c>
      <c r="I257" s="22">
        <v>12</v>
      </c>
      <c r="J257" s="22">
        <v>360</v>
      </c>
      <c r="K257" s="22">
        <v>516</v>
      </c>
      <c r="L257" s="22"/>
      <c r="M257" s="22">
        <v>516</v>
      </c>
      <c r="N257" s="41">
        <v>20</v>
      </c>
      <c r="O257" s="22"/>
      <c r="P257" s="22"/>
      <c r="Q257" s="16"/>
      <c r="R257" s="16"/>
      <c r="S257" s="36"/>
    </row>
    <row r="258" spans="1:19" ht="24">
      <c r="A258" s="22">
        <v>2</v>
      </c>
      <c r="B258" s="22" t="s">
        <v>572</v>
      </c>
      <c r="C258" s="22" t="s">
        <v>575</v>
      </c>
      <c r="D258" s="22" t="s">
        <v>84</v>
      </c>
      <c r="E258" s="22" t="s">
        <v>576</v>
      </c>
      <c r="F258" s="25" t="s">
        <v>250</v>
      </c>
      <c r="G258" s="26">
        <v>2418</v>
      </c>
      <c r="H258" s="22">
        <v>4850</v>
      </c>
      <c r="I258" s="22">
        <v>12</v>
      </c>
      <c r="J258" s="22">
        <v>360</v>
      </c>
      <c r="K258" s="22">
        <v>516</v>
      </c>
      <c r="L258" s="22"/>
      <c r="M258" s="22">
        <v>516</v>
      </c>
      <c r="N258" s="41">
        <v>20</v>
      </c>
      <c r="O258" s="22"/>
      <c r="P258" s="22"/>
      <c r="Q258" s="16"/>
      <c r="R258" s="16"/>
      <c r="S258" s="36"/>
    </row>
    <row r="259" spans="1:19" ht="24">
      <c r="A259" s="22">
        <v>3</v>
      </c>
      <c r="B259" s="22" t="s">
        <v>577</v>
      </c>
      <c r="C259" s="22" t="s">
        <v>578</v>
      </c>
      <c r="D259" s="22" t="s">
        <v>84</v>
      </c>
      <c r="E259" s="22" t="s">
        <v>579</v>
      </c>
      <c r="F259" s="25" t="s">
        <v>250</v>
      </c>
      <c r="G259" s="26">
        <v>2190</v>
      </c>
      <c r="H259" s="22">
        <v>4200</v>
      </c>
      <c r="I259" s="22">
        <v>12</v>
      </c>
      <c r="J259" s="22">
        <v>360</v>
      </c>
      <c r="K259" s="22">
        <v>511</v>
      </c>
      <c r="L259" s="22">
        <v>496</v>
      </c>
      <c r="M259" s="22">
        <v>15</v>
      </c>
      <c r="N259" s="41">
        <v>15</v>
      </c>
      <c r="O259" s="22"/>
      <c r="P259" s="22">
        <v>496</v>
      </c>
      <c r="Q259" s="16"/>
      <c r="R259" s="16"/>
      <c r="S259" s="36"/>
    </row>
    <row r="260" spans="1:19" ht="24">
      <c r="A260" s="22">
        <v>4</v>
      </c>
      <c r="B260" s="22" t="s">
        <v>577</v>
      </c>
      <c r="C260" s="22" t="s">
        <v>580</v>
      </c>
      <c r="D260" s="22" t="s">
        <v>84</v>
      </c>
      <c r="E260" s="22" t="s">
        <v>581</v>
      </c>
      <c r="F260" s="25" t="s">
        <v>250</v>
      </c>
      <c r="G260" s="26">
        <v>2295</v>
      </c>
      <c r="H260" s="22">
        <v>4500</v>
      </c>
      <c r="I260" s="22">
        <v>12</v>
      </c>
      <c r="J260" s="22">
        <v>360</v>
      </c>
      <c r="K260" s="22">
        <v>516</v>
      </c>
      <c r="L260" s="22"/>
      <c r="M260" s="22">
        <v>516</v>
      </c>
      <c r="N260" s="41">
        <v>20</v>
      </c>
      <c r="O260" s="22"/>
      <c r="P260" s="22"/>
      <c r="Q260" s="16"/>
      <c r="R260" s="16"/>
      <c r="S260" s="36"/>
    </row>
    <row r="261" spans="1:19" s="1" customFormat="1" ht="15">
      <c r="A261" s="18" t="s">
        <v>37</v>
      </c>
      <c r="B261" s="18" t="s">
        <v>582</v>
      </c>
      <c r="C261" s="18">
        <v>3</v>
      </c>
      <c r="D261" s="18"/>
      <c r="E261" s="18"/>
      <c r="F261" s="19"/>
      <c r="G261" s="20">
        <f>G262+G263+G264</f>
        <v>3823</v>
      </c>
      <c r="H261" s="18">
        <f>SUM(H262:H264)</f>
        <v>11600</v>
      </c>
      <c r="I261" s="18">
        <v>33</v>
      </c>
      <c r="J261" s="18">
        <v>990</v>
      </c>
      <c r="K261" s="18">
        <f>SUM(K262:K264)</f>
        <v>1415</v>
      </c>
      <c r="L261" s="18"/>
      <c r="M261" s="18">
        <f>SUM(M262:M264)</f>
        <v>1415</v>
      </c>
      <c r="N261" s="18">
        <f>SUM(N262:N264)</f>
        <v>35</v>
      </c>
      <c r="O261" s="18">
        <v>346</v>
      </c>
      <c r="P261" s="18"/>
      <c r="Q261" s="18">
        <f>IF(K261-O261-P261&lt;0,ABS(K261-O261-P261),0)</f>
        <v>0</v>
      </c>
      <c r="R261" s="18">
        <f>IF(K261-O261-P261&gt;0,K261-O261-P261,0)</f>
        <v>1069</v>
      </c>
      <c r="S261" s="36">
        <f>R261-Q261</f>
        <v>1069</v>
      </c>
    </row>
    <row r="262" spans="1:19" ht="36">
      <c r="A262" s="22">
        <v>1</v>
      </c>
      <c r="B262" s="22" t="s">
        <v>583</v>
      </c>
      <c r="C262" s="22" t="s">
        <v>584</v>
      </c>
      <c r="D262" s="22" t="s">
        <v>84</v>
      </c>
      <c r="E262" s="22" t="s">
        <v>585</v>
      </c>
      <c r="F262" s="25" t="s">
        <v>586</v>
      </c>
      <c r="G262" s="26">
        <v>1500</v>
      </c>
      <c r="H262" s="22">
        <v>4200</v>
      </c>
      <c r="I262" s="22">
        <v>12</v>
      </c>
      <c r="J262" s="22">
        <v>360</v>
      </c>
      <c r="K262" s="22">
        <v>526</v>
      </c>
      <c r="L262" s="22"/>
      <c r="M262" s="22">
        <v>526</v>
      </c>
      <c r="N262" s="22">
        <v>30</v>
      </c>
      <c r="O262" s="22"/>
      <c r="P262" s="22"/>
      <c r="Q262" s="16"/>
      <c r="R262" s="16"/>
      <c r="S262" s="36"/>
    </row>
    <row r="263" spans="1:19" ht="36">
      <c r="A263" s="22">
        <v>2</v>
      </c>
      <c r="B263" s="22" t="s">
        <v>587</v>
      </c>
      <c r="C263" s="22" t="s">
        <v>588</v>
      </c>
      <c r="D263" s="22" t="s">
        <v>84</v>
      </c>
      <c r="E263" s="22" t="s">
        <v>589</v>
      </c>
      <c r="F263" s="25" t="s">
        <v>586</v>
      </c>
      <c r="G263" s="26">
        <v>1400</v>
      </c>
      <c r="H263" s="22">
        <v>4100</v>
      </c>
      <c r="I263" s="22">
        <v>12</v>
      </c>
      <c r="J263" s="22">
        <v>360</v>
      </c>
      <c r="K263" s="22">
        <v>496</v>
      </c>
      <c r="L263" s="22"/>
      <c r="M263" s="22">
        <v>496</v>
      </c>
      <c r="N263" s="22"/>
      <c r="O263" s="22"/>
      <c r="P263" s="22"/>
      <c r="Q263" s="16"/>
      <c r="R263" s="16"/>
      <c r="S263" s="36"/>
    </row>
    <row r="264" spans="1:19" ht="24">
      <c r="A264" s="22">
        <v>3</v>
      </c>
      <c r="B264" s="22" t="s">
        <v>590</v>
      </c>
      <c r="C264" s="22" t="s">
        <v>591</v>
      </c>
      <c r="D264" s="22" t="s">
        <v>84</v>
      </c>
      <c r="E264" s="22" t="s">
        <v>592</v>
      </c>
      <c r="F264" s="25" t="s">
        <v>280</v>
      </c>
      <c r="G264" s="26">
        <v>923</v>
      </c>
      <c r="H264" s="22">
        <v>3300</v>
      </c>
      <c r="I264" s="22">
        <v>9</v>
      </c>
      <c r="J264" s="22">
        <v>270</v>
      </c>
      <c r="K264" s="22">
        <v>393</v>
      </c>
      <c r="L264" s="22"/>
      <c r="M264" s="22">
        <v>393</v>
      </c>
      <c r="N264" s="22">
        <v>5</v>
      </c>
      <c r="O264" s="22"/>
      <c r="P264" s="22"/>
      <c r="Q264" s="16"/>
      <c r="R264" s="16"/>
      <c r="S264" s="36"/>
    </row>
    <row r="265" spans="1:19" s="1" customFormat="1" ht="15">
      <c r="A265" s="18" t="s">
        <v>58</v>
      </c>
      <c r="B265" s="18" t="s">
        <v>593</v>
      </c>
      <c r="C265" s="18">
        <v>4</v>
      </c>
      <c r="D265" s="18"/>
      <c r="E265" s="18"/>
      <c r="F265" s="19"/>
      <c r="G265" s="20">
        <f>G266+G267+G268+G269</f>
        <v>2983</v>
      </c>
      <c r="H265" s="18">
        <f>SUM(H266:H269)</f>
        <v>10281</v>
      </c>
      <c r="I265" s="18">
        <v>16</v>
      </c>
      <c r="J265" s="18">
        <v>1170</v>
      </c>
      <c r="K265" s="18">
        <f>SUM(K266:K269)</f>
        <v>637</v>
      </c>
      <c r="L265" s="18"/>
      <c r="M265" s="18">
        <f>SUM(M266:M269)</f>
        <v>637</v>
      </c>
      <c r="N265" s="18">
        <f>SUM(N266:N269)</f>
        <v>48</v>
      </c>
      <c r="O265" s="18">
        <v>346</v>
      </c>
      <c r="P265" s="18"/>
      <c r="Q265" s="18">
        <f>IF(K265-O265-P265&lt;0,ABS(K265-O265-P265),0)</f>
        <v>0</v>
      </c>
      <c r="R265" s="18">
        <f>IF(K265-O265-P265&gt;0,K265-O265-P265,0)</f>
        <v>291</v>
      </c>
      <c r="S265" s="36">
        <f>R265-Q265</f>
        <v>291</v>
      </c>
    </row>
    <row r="266" spans="1:19" ht="24">
      <c r="A266" s="22">
        <v>1</v>
      </c>
      <c r="B266" s="22" t="s">
        <v>593</v>
      </c>
      <c r="C266" s="22" t="s">
        <v>594</v>
      </c>
      <c r="D266" s="22" t="s">
        <v>84</v>
      </c>
      <c r="E266" s="22" t="s">
        <v>595</v>
      </c>
      <c r="F266" s="25" t="s">
        <v>250</v>
      </c>
      <c r="G266" s="26">
        <v>2154</v>
      </c>
      <c r="H266" s="22">
        <v>3873</v>
      </c>
      <c r="I266" s="22">
        <v>9</v>
      </c>
      <c r="J266" s="22">
        <v>270</v>
      </c>
      <c r="K266" s="22">
        <v>388</v>
      </c>
      <c r="L266" s="22"/>
      <c r="M266" s="22">
        <v>388</v>
      </c>
      <c r="N266" s="22"/>
      <c r="O266" s="22"/>
      <c r="P266" s="22"/>
      <c r="Q266" s="16"/>
      <c r="R266" s="16"/>
      <c r="S266" s="36"/>
    </row>
    <row r="267" spans="1:19" ht="24">
      <c r="A267" s="22">
        <v>2</v>
      </c>
      <c r="B267" s="22" t="s">
        <v>593</v>
      </c>
      <c r="C267" s="22" t="s">
        <v>596</v>
      </c>
      <c r="D267" s="22" t="s">
        <v>98</v>
      </c>
      <c r="E267" s="22"/>
      <c r="F267" s="25" t="s">
        <v>597</v>
      </c>
      <c r="G267" s="26">
        <v>300</v>
      </c>
      <c r="H267" s="22">
        <v>1201</v>
      </c>
      <c r="I267" s="22">
        <v>2</v>
      </c>
      <c r="J267" s="22">
        <v>270</v>
      </c>
      <c r="K267" s="22">
        <v>84</v>
      </c>
      <c r="L267" s="22"/>
      <c r="M267" s="22">
        <v>84</v>
      </c>
      <c r="N267" s="22"/>
      <c r="O267" s="22"/>
      <c r="P267" s="22"/>
      <c r="Q267" s="16"/>
      <c r="R267" s="16"/>
      <c r="S267" s="36"/>
    </row>
    <row r="268" spans="1:19" ht="24">
      <c r="A268" s="22">
        <v>3</v>
      </c>
      <c r="B268" s="22" t="s">
        <v>593</v>
      </c>
      <c r="C268" s="22" t="s">
        <v>598</v>
      </c>
      <c r="D268" s="22" t="s">
        <v>98</v>
      </c>
      <c r="E268" s="22"/>
      <c r="F268" s="25" t="s">
        <v>597</v>
      </c>
      <c r="G268" s="26">
        <v>300</v>
      </c>
      <c r="H268" s="22">
        <v>4850</v>
      </c>
      <c r="I268" s="22">
        <v>2</v>
      </c>
      <c r="J268" s="22">
        <v>360</v>
      </c>
      <c r="K268" s="22">
        <v>84</v>
      </c>
      <c r="L268" s="22"/>
      <c r="M268" s="22">
        <v>84</v>
      </c>
      <c r="N268" s="22"/>
      <c r="O268" s="22"/>
      <c r="P268" s="22"/>
      <c r="Q268" s="16"/>
      <c r="R268" s="16"/>
      <c r="S268" s="36"/>
    </row>
    <row r="269" spans="1:19" ht="24">
      <c r="A269" s="22">
        <v>4</v>
      </c>
      <c r="B269" s="22" t="s">
        <v>593</v>
      </c>
      <c r="C269" s="22" t="s">
        <v>599</v>
      </c>
      <c r="D269" s="22" t="s">
        <v>89</v>
      </c>
      <c r="E269" s="22" t="s">
        <v>600</v>
      </c>
      <c r="F269" s="25" t="s">
        <v>280</v>
      </c>
      <c r="G269" s="26">
        <v>229</v>
      </c>
      <c r="H269" s="22">
        <v>357</v>
      </c>
      <c r="I269" s="22">
        <v>3</v>
      </c>
      <c r="J269" s="22">
        <v>270</v>
      </c>
      <c r="K269" s="22">
        <v>81</v>
      </c>
      <c r="L269" s="22"/>
      <c r="M269" s="22">
        <v>81</v>
      </c>
      <c r="N269" s="22">
        <v>48</v>
      </c>
      <c r="O269" s="22"/>
      <c r="P269" s="22"/>
      <c r="Q269" s="16"/>
      <c r="R269" s="16"/>
      <c r="S269" s="36"/>
    </row>
    <row r="270" spans="1:19" s="1" customFormat="1" ht="15">
      <c r="A270" s="18" t="s">
        <v>64</v>
      </c>
      <c r="B270" s="18" t="s">
        <v>601</v>
      </c>
      <c r="C270" s="18">
        <v>5</v>
      </c>
      <c r="D270" s="18"/>
      <c r="E270" s="18"/>
      <c r="F270" s="19"/>
      <c r="G270" s="20">
        <f>G271+G272+G273+G274+G275</f>
        <v>8149.2</v>
      </c>
      <c r="H270" s="18">
        <f>SUM(H271:H275)</f>
        <v>13445.4</v>
      </c>
      <c r="I270" s="18">
        <v>69</v>
      </c>
      <c r="J270" s="18">
        <v>1710</v>
      </c>
      <c r="K270" s="18">
        <f>SUM(K271:K275)</f>
        <v>1760</v>
      </c>
      <c r="L270" s="18"/>
      <c r="M270" s="18">
        <f>SUM(M271:M275)</f>
        <v>1760</v>
      </c>
      <c r="N270" s="18">
        <f>SUM(N271:N275)</f>
        <v>105</v>
      </c>
      <c r="O270" s="18">
        <v>346</v>
      </c>
      <c r="P270" s="18"/>
      <c r="Q270" s="18">
        <f>IF(K270-O270-P270&lt;0,ABS(K270-O270-P270),0)</f>
        <v>0</v>
      </c>
      <c r="R270" s="18">
        <f>IF(K270-O270-P270&gt;0,K270-O270-P270,0)</f>
        <v>1414</v>
      </c>
      <c r="S270" s="36">
        <f>R270-Q270</f>
        <v>1414</v>
      </c>
    </row>
    <row r="271" spans="1:19" ht="54" customHeight="1">
      <c r="A271" s="22">
        <v>1</v>
      </c>
      <c r="B271" s="22" t="s">
        <v>602</v>
      </c>
      <c r="C271" s="22" t="s">
        <v>603</v>
      </c>
      <c r="D271" s="22" t="s">
        <v>84</v>
      </c>
      <c r="E271" s="22" t="s">
        <v>604</v>
      </c>
      <c r="F271" s="25" t="s">
        <v>605</v>
      </c>
      <c r="G271" s="26">
        <v>2000</v>
      </c>
      <c r="H271" s="22">
        <v>3200</v>
      </c>
      <c r="I271" s="22">
        <v>12</v>
      </c>
      <c r="J271" s="22">
        <v>360</v>
      </c>
      <c r="K271" s="22">
        <v>496</v>
      </c>
      <c r="L271" s="22"/>
      <c r="M271" s="22">
        <v>496</v>
      </c>
      <c r="N271" s="22"/>
      <c r="O271" s="22"/>
      <c r="P271" s="22"/>
      <c r="Q271" s="16"/>
      <c r="R271" s="16"/>
      <c r="S271" s="36"/>
    </row>
    <row r="272" spans="1:19" ht="54" customHeight="1">
      <c r="A272" s="22">
        <v>2</v>
      </c>
      <c r="B272" s="22" t="s">
        <v>606</v>
      </c>
      <c r="C272" s="22" t="s">
        <v>607</v>
      </c>
      <c r="D272" s="22" t="s">
        <v>84</v>
      </c>
      <c r="E272" s="22" t="s">
        <v>604</v>
      </c>
      <c r="F272" s="25" t="s">
        <v>605</v>
      </c>
      <c r="G272" s="26">
        <v>2000</v>
      </c>
      <c r="H272" s="22">
        <v>3200</v>
      </c>
      <c r="I272" s="22">
        <v>12</v>
      </c>
      <c r="J272" s="22">
        <v>360</v>
      </c>
      <c r="K272" s="22">
        <v>496</v>
      </c>
      <c r="L272" s="22"/>
      <c r="M272" s="22">
        <v>496</v>
      </c>
      <c r="N272" s="22"/>
      <c r="O272" s="22"/>
      <c r="P272" s="22"/>
      <c r="Q272" s="16"/>
      <c r="R272" s="16"/>
      <c r="S272" s="36"/>
    </row>
    <row r="273" spans="1:19" ht="54" customHeight="1">
      <c r="A273" s="22">
        <v>3</v>
      </c>
      <c r="B273" s="22" t="s">
        <v>608</v>
      </c>
      <c r="C273" s="22" t="s">
        <v>609</v>
      </c>
      <c r="D273" s="22" t="s">
        <v>84</v>
      </c>
      <c r="E273" s="22" t="s">
        <v>604</v>
      </c>
      <c r="F273" s="25" t="s">
        <v>605</v>
      </c>
      <c r="G273" s="26">
        <v>2000</v>
      </c>
      <c r="H273" s="22">
        <v>3200</v>
      </c>
      <c r="I273" s="22">
        <v>12</v>
      </c>
      <c r="J273" s="22">
        <v>360</v>
      </c>
      <c r="K273" s="22">
        <v>496</v>
      </c>
      <c r="L273" s="22"/>
      <c r="M273" s="22">
        <v>496</v>
      </c>
      <c r="N273" s="22"/>
      <c r="O273" s="22"/>
      <c r="P273" s="22"/>
      <c r="Q273" s="16"/>
      <c r="R273" s="16"/>
      <c r="S273" s="36"/>
    </row>
    <row r="274" spans="1:19" ht="52.5" customHeight="1">
      <c r="A274" s="22">
        <v>4</v>
      </c>
      <c r="B274" s="22" t="s">
        <v>610</v>
      </c>
      <c r="C274" s="22" t="s">
        <v>611</v>
      </c>
      <c r="D274" s="22" t="s">
        <v>89</v>
      </c>
      <c r="E274" s="22" t="s">
        <v>604</v>
      </c>
      <c r="F274" s="25" t="s">
        <v>605</v>
      </c>
      <c r="G274" s="26">
        <v>2000</v>
      </c>
      <c r="H274" s="22">
        <v>3200</v>
      </c>
      <c r="I274" s="22">
        <v>6</v>
      </c>
      <c r="J274" s="22">
        <v>540</v>
      </c>
      <c r="K274" s="22">
        <v>167</v>
      </c>
      <c r="L274" s="22"/>
      <c r="M274" s="22">
        <v>167</v>
      </c>
      <c r="N274" s="22"/>
      <c r="O274" s="22"/>
      <c r="P274" s="22"/>
      <c r="Q274" s="16"/>
      <c r="R274" s="16"/>
      <c r="S274" s="36"/>
    </row>
    <row r="275" spans="1:19" s="2" customFormat="1" ht="24">
      <c r="A275" s="22">
        <v>5</v>
      </c>
      <c r="B275" s="22" t="s">
        <v>612</v>
      </c>
      <c r="C275" s="22" t="s">
        <v>309</v>
      </c>
      <c r="D275" s="22" t="s">
        <v>89</v>
      </c>
      <c r="E275" s="22" t="s">
        <v>613</v>
      </c>
      <c r="F275" s="25" t="s">
        <v>614</v>
      </c>
      <c r="G275" s="26">
        <v>149.2</v>
      </c>
      <c r="H275" s="22">
        <v>645.4</v>
      </c>
      <c r="I275" s="22">
        <v>27</v>
      </c>
      <c r="J275" s="22">
        <v>90</v>
      </c>
      <c r="K275" s="22">
        <v>105</v>
      </c>
      <c r="L275" s="22"/>
      <c r="M275" s="22">
        <v>105</v>
      </c>
      <c r="N275" s="22">
        <v>105</v>
      </c>
      <c r="O275" s="22"/>
      <c r="P275" s="22"/>
      <c r="Q275" s="16"/>
      <c r="R275" s="16"/>
      <c r="S275" s="36"/>
    </row>
    <row r="276" spans="1:19" s="1" customFormat="1" ht="15">
      <c r="A276" s="18" t="s">
        <v>80</v>
      </c>
      <c r="B276" s="18" t="s">
        <v>615</v>
      </c>
      <c r="C276" s="18">
        <v>3</v>
      </c>
      <c r="D276" s="18"/>
      <c r="E276" s="18"/>
      <c r="F276" s="19"/>
      <c r="G276" s="20">
        <f>G277+G278+G279</f>
        <v>2220</v>
      </c>
      <c r="H276" s="18">
        <v>7600</v>
      </c>
      <c r="I276" s="18">
        <v>21</v>
      </c>
      <c r="J276" s="18">
        <v>990</v>
      </c>
      <c r="K276" s="18">
        <f>SUM(K277:K279)</f>
        <v>759</v>
      </c>
      <c r="L276" s="18"/>
      <c r="M276" s="18">
        <f>SUM(M277:M279)</f>
        <v>759</v>
      </c>
      <c r="N276" s="18">
        <f>SUM(N277:N279)</f>
        <v>37</v>
      </c>
      <c r="O276" s="18">
        <v>346</v>
      </c>
      <c r="P276" s="18"/>
      <c r="Q276" s="18">
        <f>IF(K276-O276-P276&lt;0,ABS(K276-O276-P276),0)</f>
        <v>0</v>
      </c>
      <c r="R276" s="18">
        <f>IF(K276-O276-P276&gt;0,K276-O276-P276,0)</f>
        <v>413</v>
      </c>
      <c r="S276" s="36">
        <f>R276-Q276</f>
        <v>413</v>
      </c>
    </row>
    <row r="277" spans="1:19" ht="24">
      <c r="A277" s="22">
        <v>1</v>
      </c>
      <c r="B277" s="22" t="s">
        <v>616</v>
      </c>
      <c r="C277" s="22" t="s">
        <v>617</v>
      </c>
      <c r="D277" s="22" t="s">
        <v>84</v>
      </c>
      <c r="E277" s="22" t="s">
        <v>618</v>
      </c>
      <c r="F277" s="25" t="s">
        <v>167</v>
      </c>
      <c r="G277" s="26">
        <v>900</v>
      </c>
      <c r="H277" s="22">
        <v>3200</v>
      </c>
      <c r="I277" s="22">
        <v>9</v>
      </c>
      <c r="J277" s="22">
        <v>270</v>
      </c>
      <c r="K277" s="22">
        <v>388</v>
      </c>
      <c r="L277" s="22"/>
      <c r="M277" s="22">
        <v>388</v>
      </c>
      <c r="N277" s="22"/>
      <c r="O277" s="22"/>
      <c r="P277" s="22"/>
      <c r="Q277" s="16"/>
      <c r="R277" s="16"/>
      <c r="S277" s="36"/>
    </row>
    <row r="278" spans="1:19" ht="24">
      <c r="A278" s="22">
        <v>2</v>
      </c>
      <c r="B278" s="22" t="s">
        <v>619</v>
      </c>
      <c r="C278" s="22" t="s">
        <v>620</v>
      </c>
      <c r="D278" s="22" t="s">
        <v>89</v>
      </c>
      <c r="E278" s="22" t="s">
        <v>621</v>
      </c>
      <c r="F278" s="25" t="s">
        <v>622</v>
      </c>
      <c r="G278" s="26">
        <v>660</v>
      </c>
      <c r="H278" s="22">
        <v>2200</v>
      </c>
      <c r="I278" s="22">
        <v>6</v>
      </c>
      <c r="J278" s="22">
        <v>360</v>
      </c>
      <c r="K278" s="22">
        <v>186</v>
      </c>
      <c r="L278" s="22"/>
      <c r="M278" s="22">
        <v>186</v>
      </c>
      <c r="N278" s="22">
        <v>19</v>
      </c>
      <c r="O278" s="22"/>
      <c r="P278" s="22"/>
      <c r="Q278" s="16"/>
      <c r="R278" s="16"/>
      <c r="S278" s="36"/>
    </row>
    <row r="279" spans="1:19" ht="24">
      <c r="A279" s="22">
        <v>3</v>
      </c>
      <c r="B279" s="22" t="s">
        <v>623</v>
      </c>
      <c r="C279" s="22" t="s">
        <v>624</v>
      </c>
      <c r="D279" s="22" t="s">
        <v>89</v>
      </c>
      <c r="E279" s="22" t="s">
        <v>625</v>
      </c>
      <c r="F279" s="25" t="s">
        <v>626</v>
      </c>
      <c r="G279" s="26">
        <v>660</v>
      </c>
      <c r="H279" s="22">
        <v>2200</v>
      </c>
      <c r="I279" s="22">
        <v>6</v>
      </c>
      <c r="J279" s="22">
        <v>360</v>
      </c>
      <c r="K279" s="22">
        <v>185</v>
      </c>
      <c r="L279" s="22"/>
      <c r="M279" s="22">
        <v>185</v>
      </c>
      <c r="N279" s="22">
        <v>18</v>
      </c>
      <c r="O279" s="22"/>
      <c r="P279" s="22"/>
      <c r="Q279" s="16"/>
      <c r="R279" s="16"/>
      <c r="S279" s="36"/>
    </row>
    <row r="280" spans="1:19" s="1" customFormat="1" ht="15">
      <c r="A280" s="18" t="s">
        <v>91</v>
      </c>
      <c r="B280" s="18" t="s">
        <v>627</v>
      </c>
      <c r="C280" s="18">
        <v>3</v>
      </c>
      <c r="D280" s="18"/>
      <c r="E280" s="18"/>
      <c r="F280" s="19"/>
      <c r="G280" s="20">
        <f>G281+G282+G283</f>
        <v>1720</v>
      </c>
      <c r="H280" s="18">
        <v>7074</v>
      </c>
      <c r="I280" s="18">
        <v>14</v>
      </c>
      <c r="J280" s="18">
        <v>720</v>
      </c>
      <c r="K280" s="18">
        <f>SUM(K281:K283)</f>
        <v>523</v>
      </c>
      <c r="L280" s="18"/>
      <c r="M280" s="18">
        <f>SUM(M281:M283)</f>
        <v>523</v>
      </c>
      <c r="N280" s="18">
        <f>SUM(N281:N283)</f>
        <v>32</v>
      </c>
      <c r="O280" s="18">
        <v>346</v>
      </c>
      <c r="P280" s="18"/>
      <c r="Q280" s="18">
        <f>IF(K280-O280-P280&lt;0,ABS(K280-O280-P280),0)</f>
        <v>0</v>
      </c>
      <c r="R280" s="18">
        <f>IF(K280-O280-P280&gt;0,K280-O280-P280,0)</f>
        <v>177</v>
      </c>
      <c r="S280" s="36">
        <f>R280-Q280</f>
        <v>177</v>
      </c>
    </row>
    <row r="281" spans="1:19" ht="24">
      <c r="A281" s="22">
        <v>1</v>
      </c>
      <c r="B281" s="22" t="s">
        <v>628</v>
      </c>
      <c r="C281" s="22" t="s">
        <v>629</v>
      </c>
      <c r="D281" s="22" t="s">
        <v>84</v>
      </c>
      <c r="E281" s="22" t="s">
        <v>630</v>
      </c>
      <c r="F281" s="25" t="s">
        <v>631</v>
      </c>
      <c r="G281" s="26">
        <v>480</v>
      </c>
      <c r="H281" s="22">
        <v>1800</v>
      </c>
      <c r="I281" s="22">
        <v>6</v>
      </c>
      <c r="J281" s="22">
        <v>180</v>
      </c>
      <c r="K281" s="22">
        <v>294</v>
      </c>
      <c r="L281" s="22"/>
      <c r="M281" s="22">
        <v>294</v>
      </c>
      <c r="N281" s="41">
        <v>15</v>
      </c>
      <c r="O281" s="22"/>
      <c r="P281" s="22"/>
      <c r="Q281" s="16"/>
      <c r="R281" s="16"/>
      <c r="S281" s="36"/>
    </row>
    <row r="282" spans="1:19" ht="24">
      <c r="A282" s="22">
        <v>2</v>
      </c>
      <c r="B282" s="22" t="s">
        <v>632</v>
      </c>
      <c r="C282" s="22" t="s">
        <v>309</v>
      </c>
      <c r="D282" s="22" t="s">
        <v>89</v>
      </c>
      <c r="E282" s="22" t="s">
        <v>633</v>
      </c>
      <c r="F282" s="25" t="s">
        <v>503</v>
      </c>
      <c r="G282" s="26">
        <v>800</v>
      </c>
      <c r="H282" s="22">
        <v>4200</v>
      </c>
      <c r="I282" s="22">
        <v>2</v>
      </c>
      <c r="J282" s="22">
        <v>360</v>
      </c>
      <c r="K282" s="22">
        <v>129</v>
      </c>
      <c r="L282" s="22"/>
      <c r="M282" s="22">
        <v>129</v>
      </c>
      <c r="N282" s="22">
        <v>17</v>
      </c>
      <c r="O282" s="22"/>
      <c r="P282" s="22"/>
      <c r="Q282" s="16"/>
      <c r="R282" s="16"/>
      <c r="S282" s="36"/>
    </row>
    <row r="283" spans="1:19" ht="24">
      <c r="A283" s="22">
        <v>3</v>
      </c>
      <c r="B283" s="22" t="s">
        <v>634</v>
      </c>
      <c r="C283" s="22" t="s">
        <v>635</v>
      </c>
      <c r="D283" s="22" t="s">
        <v>89</v>
      </c>
      <c r="E283" s="22" t="s">
        <v>636</v>
      </c>
      <c r="F283" s="25" t="s">
        <v>495</v>
      </c>
      <c r="G283" s="26">
        <v>440</v>
      </c>
      <c r="H283" s="22">
        <v>1074</v>
      </c>
      <c r="I283" s="22">
        <v>6</v>
      </c>
      <c r="J283" s="22">
        <v>180</v>
      </c>
      <c r="K283" s="22">
        <v>100</v>
      </c>
      <c r="L283" s="22"/>
      <c r="M283" s="22">
        <v>100</v>
      </c>
      <c r="N283" s="22"/>
      <c r="O283" s="22"/>
      <c r="P283" s="22"/>
      <c r="Q283" s="16"/>
      <c r="R283" s="16"/>
      <c r="S283" s="36"/>
    </row>
    <row r="284" spans="1:19" s="1" customFormat="1" ht="18" customHeight="1">
      <c r="A284" s="18" t="s">
        <v>637</v>
      </c>
      <c r="B284" s="18"/>
      <c r="C284" s="18">
        <f aca="true" t="shared" si="54" ref="C284:N284">C285+C289+C295+C302+C305+C298+C300+C291+C293+C287</f>
        <v>9</v>
      </c>
      <c r="D284" s="18"/>
      <c r="E284" s="18"/>
      <c r="F284" s="19"/>
      <c r="G284" s="20">
        <f t="shared" si="54"/>
        <v>13322.72</v>
      </c>
      <c r="H284" s="18">
        <f t="shared" si="54"/>
        <v>34163</v>
      </c>
      <c r="I284" s="18">
        <f t="shared" si="54"/>
        <v>93</v>
      </c>
      <c r="J284" s="18">
        <f t="shared" si="54"/>
        <v>2790</v>
      </c>
      <c r="K284" s="18">
        <f t="shared" si="54"/>
        <v>3999</v>
      </c>
      <c r="L284" s="18">
        <f t="shared" si="54"/>
        <v>775</v>
      </c>
      <c r="M284" s="18">
        <f t="shared" si="54"/>
        <v>3224</v>
      </c>
      <c r="N284" s="18">
        <f t="shared" si="54"/>
        <v>1273</v>
      </c>
      <c r="O284" s="18">
        <f aca="true" t="shared" si="55" ref="O284:R284">O285+O289+O295+O302+O305+O298+O300+O291+O293+O287</f>
        <v>3460</v>
      </c>
      <c r="P284" s="18">
        <f t="shared" si="55"/>
        <v>775</v>
      </c>
      <c r="Q284" s="18">
        <f t="shared" si="55"/>
        <v>1582</v>
      </c>
      <c r="R284" s="18">
        <f t="shared" si="55"/>
        <v>1346</v>
      </c>
      <c r="S284" s="36">
        <f>R284-Q284</f>
        <v>-236</v>
      </c>
    </row>
    <row r="285" spans="1:19" s="1" customFormat="1" ht="15">
      <c r="A285" s="18" t="s">
        <v>27</v>
      </c>
      <c r="B285" s="18" t="s">
        <v>638</v>
      </c>
      <c r="C285" s="18">
        <v>1</v>
      </c>
      <c r="D285" s="18"/>
      <c r="E285" s="18"/>
      <c r="F285" s="19"/>
      <c r="G285" s="20">
        <f>G286</f>
        <v>355</v>
      </c>
      <c r="H285" s="18">
        <v>2800</v>
      </c>
      <c r="I285" s="18">
        <v>12</v>
      </c>
      <c r="J285" s="18">
        <v>360</v>
      </c>
      <c r="K285" s="18">
        <v>378</v>
      </c>
      <c r="L285" s="18"/>
      <c r="M285" s="18">
        <v>378</v>
      </c>
      <c r="N285" s="18">
        <v>183</v>
      </c>
      <c r="O285" s="18">
        <v>346</v>
      </c>
      <c r="P285" s="18"/>
      <c r="Q285" s="18">
        <f>IF(K285-O285-P285&lt;0,ABS(K285-O285-P285),0)</f>
        <v>0</v>
      </c>
      <c r="R285" s="18">
        <f>IF(K285-O285-P285&gt;0,K285-O285-P285,0)</f>
        <v>32</v>
      </c>
      <c r="S285" s="36">
        <f>R285-Q285</f>
        <v>32</v>
      </c>
    </row>
    <row r="286" spans="1:19" ht="15">
      <c r="A286" s="22">
        <v>1</v>
      </c>
      <c r="B286" s="22" t="s">
        <v>639</v>
      </c>
      <c r="C286" s="22" t="s">
        <v>640</v>
      </c>
      <c r="D286" s="22" t="s">
        <v>98</v>
      </c>
      <c r="E286" s="22" t="s">
        <v>99</v>
      </c>
      <c r="F286" s="25" t="s">
        <v>641</v>
      </c>
      <c r="G286" s="26">
        <v>355</v>
      </c>
      <c r="H286" s="22">
        <v>2800</v>
      </c>
      <c r="I286" s="22">
        <v>12</v>
      </c>
      <c r="J286" s="22">
        <v>360</v>
      </c>
      <c r="K286" s="22">
        <v>378</v>
      </c>
      <c r="L286" s="22"/>
      <c r="M286" s="22">
        <v>378</v>
      </c>
      <c r="N286" s="22">
        <v>183</v>
      </c>
      <c r="O286" s="22"/>
      <c r="P286" s="22"/>
      <c r="Q286" s="16"/>
      <c r="R286" s="16"/>
      <c r="S286" s="36"/>
    </row>
    <row r="287" spans="1:19" s="1" customFormat="1" ht="24">
      <c r="A287" s="18" t="s">
        <v>30</v>
      </c>
      <c r="B287" s="18" t="s">
        <v>642</v>
      </c>
      <c r="C287" s="18">
        <v>1</v>
      </c>
      <c r="D287" s="18"/>
      <c r="E287" s="18"/>
      <c r="F287" s="19"/>
      <c r="G287" s="20">
        <f>G288</f>
        <v>609.72</v>
      </c>
      <c r="H287" s="18">
        <v>1800</v>
      </c>
      <c r="I287" s="18">
        <v>9</v>
      </c>
      <c r="J287" s="18">
        <v>270</v>
      </c>
      <c r="K287" s="18">
        <v>148</v>
      </c>
      <c r="L287" s="18"/>
      <c r="M287" s="18">
        <v>148</v>
      </c>
      <c r="N287" s="18">
        <v>54</v>
      </c>
      <c r="O287" s="18">
        <v>346</v>
      </c>
      <c r="P287" s="18"/>
      <c r="Q287" s="18">
        <f>IF(K287-O287-P287&lt;0,ABS(K287-O287-P287),0)</f>
        <v>198</v>
      </c>
      <c r="R287" s="18">
        <f>IF(K287-O287-P287&gt;0,K287-O287-P287,0)</f>
        <v>0</v>
      </c>
      <c r="S287" s="36">
        <f>R287-Q287</f>
        <v>-198</v>
      </c>
    </row>
    <row r="288" spans="1:19" ht="36">
      <c r="A288" s="22">
        <v>1</v>
      </c>
      <c r="B288" s="22" t="s">
        <v>643</v>
      </c>
      <c r="C288" s="22" t="s">
        <v>644</v>
      </c>
      <c r="D288" s="22" t="s">
        <v>34</v>
      </c>
      <c r="E288" s="22" t="s">
        <v>645</v>
      </c>
      <c r="F288" s="25" t="s">
        <v>646</v>
      </c>
      <c r="G288" s="42">
        <v>609.72</v>
      </c>
      <c r="H288" s="22">
        <v>1800</v>
      </c>
      <c r="I288" s="22">
        <v>9</v>
      </c>
      <c r="J288" s="22">
        <v>270</v>
      </c>
      <c r="K288" s="22">
        <v>148</v>
      </c>
      <c r="L288" s="22"/>
      <c r="M288" s="22">
        <v>148</v>
      </c>
      <c r="N288" s="22">
        <v>54</v>
      </c>
      <c r="O288" s="22"/>
      <c r="P288" s="22"/>
      <c r="Q288" s="16"/>
      <c r="R288" s="16"/>
      <c r="S288" s="36"/>
    </row>
    <row r="289" spans="1:19" s="1" customFormat="1" ht="15">
      <c r="A289" s="18" t="s">
        <v>37</v>
      </c>
      <c r="B289" s="18" t="s">
        <v>647</v>
      </c>
      <c r="C289" s="18">
        <v>1</v>
      </c>
      <c r="D289" s="18"/>
      <c r="E289" s="18"/>
      <c r="F289" s="19"/>
      <c r="G289" s="20">
        <f>G290</f>
        <v>1300</v>
      </c>
      <c r="H289" s="18">
        <v>3195</v>
      </c>
      <c r="I289" s="18">
        <v>9</v>
      </c>
      <c r="J289" s="18">
        <v>270</v>
      </c>
      <c r="K289" s="18">
        <v>397</v>
      </c>
      <c r="L289" s="18"/>
      <c r="M289" s="18">
        <v>397</v>
      </c>
      <c r="N289" s="18">
        <v>223</v>
      </c>
      <c r="O289" s="18">
        <v>346</v>
      </c>
      <c r="P289" s="18"/>
      <c r="Q289" s="18">
        <f>IF(K289-O289-P289&lt;0,ABS(K289-O289-P289),0)</f>
        <v>0</v>
      </c>
      <c r="R289" s="18">
        <f>IF(K289-O289-P289&gt;0,K289-O289-P289,0)</f>
        <v>51</v>
      </c>
      <c r="S289" s="36">
        <f>R289-Q289</f>
        <v>51</v>
      </c>
    </row>
    <row r="290" spans="1:19" ht="15">
      <c r="A290" s="22">
        <v>1</v>
      </c>
      <c r="B290" s="22" t="s">
        <v>648</v>
      </c>
      <c r="C290" s="22" t="s">
        <v>649</v>
      </c>
      <c r="D290" s="22" t="s">
        <v>98</v>
      </c>
      <c r="E290" s="22" t="s">
        <v>99</v>
      </c>
      <c r="F290" s="25" t="s">
        <v>641</v>
      </c>
      <c r="G290" s="26">
        <v>1300</v>
      </c>
      <c r="H290" s="22">
        <v>3195</v>
      </c>
      <c r="I290" s="22">
        <v>9</v>
      </c>
      <c r="J290" s="22">
        <v>270</v>
      </c>
      <c r="K290" s="22">
        <v>397</v>
      </c>
      <c r="L290" s="22"/>
      <c r="M290" s="22">
        <v>397</v>
      </c>
      <c r="N290" s="22">
        <v>223</v>
      </c>
      <c r="O290" s="22"/>
      <c r="P290" s="22"/>
      <c r="Q290" s="16"/>
      <c r="R290" s="16"/>
      <c r="S290" s="36"/>
    </row>
    <row r="291" spans="1:19" s="1" customFormat="1" ht="15">
      <c r="A291" s="18" t="s">
        <v>58</v>
      </c>
      <c r="B291" s="18" t="s">
        <v>650</v>
      </c>
      <c r="C291" s="18">
        <v>0</v>
      </c>
      <c r="D291" s="18"/>
      <c r="E291" s="18"/>
      <c r="F291" s="19"/>
      <c r="G291" s="20"/>
      <c r="H291" s="18"/>
      <c r="I291" s="18"/>
      <c r="J291" s="18"/>
      <c r="K291" s="18"/>
      <c r="L291" s="18"/>
      <c r="M291" s="18"/>
      <c r="N291" s="18"/>
      <c r="O291" s="18">
        <v>346</v>
      </c>
      <c r="P291" s="18"/>
      <c r="Q291" s="18">
        <f>IF(K291-O291-P291&lt;0,ABS(K291-O291-P291),0)</f>
        <v>346</v>
      </c>
      <c r="R291" s="18">
        <f>IF(K291-O291-P291&gt;0,K291-O291-P291,0)</f>
        <v>0</v>
      </c>
      <c r="S291" s="36">
        <f>R291-Q291</f>
        <v>-346</v>
      </c>
    </row>
    <row r="292" spans="1:19" ht="15">
      <c r="A292" s="22">
        <v>1</v>
      </c>
      <c r="B292" s="32"/>
      <c r="C292" s="22" t="s">
        <v>29</v>
      </c>
      <c r="D292" s="22"/>
      <c r="E292" s="22"/>
      <c r="F292" s="25"/>
      <c r="G292" s="26"/>
      <c r="H292" s="22"/>
      <c r="I292" s="22"/>
      <c r="J292" s="22"/>
      <c r="K292" s="22"/>
      <c r="L292" s="22"/>
      <c r="M292" s="22"/>
      <c r="N292" s="22"/>
      <c r="O292" s="22"/>
      <c r="P292" s="22"/>
      <c r="Q292" s="16"/>
      <c r="R292" s="16"/>
      <c r="S292" s="36"/>
    </row>
    <row r="293" spans="1:19" s="1" customFormat="1" ht="15">
      <c r="A293" s="18" t="s">
        <v>64</v>
      </c>
      <c r="B293" s="18" t="s">
        <v>651</v>
      </c>
      <c r="C293" s="18">
        <v>0</v>
      </c>
      <c r="D293" s="18"/>
      <c r="E293" s="18"/>
      <c r="F293" s="19"/>
      <c r="G293" s="20"/>
      <c r="H293" s="18"/>
      <c r="I293" s="18"/>
      <c r="J293" s="18"/>
      <c r="K293" s="18"/>
      <c r="L293" s="18"/>
      <c r="M293" s="18"/>
      <c r="N293" s="18"/>
      <c r="O293" s="18">
        <v>346</v>
      </c>
      <c r="P293" s="18"/>
      <c r="Q293" s="18">
        <f>IF(K293-O293-P293&lt;0,ABS(K293-O293-P293),0)</f>
        <v>346</v>
      </c>
      <c r="R293" s="18">
        <f>IF(K293-O293-P293&gt;0,K293-O293-P293,0)</f>
        <v>0</v>
      </c>
      <c r="S293" s="36">
        <f>R293-Q293</f>
        <v>-346</v>
      </c>
    </row>
    <row r="294" spans="1:19" ht="15">
      <c r="A294" s="22">
        <v>1</v>
      </c>
      <c r="B294" s="32"/>
      <c r="C294" s="22" t="s">
        <v>29</v>
      </c>
      <c r="D294" s="22"/>
      <c r="E294" s="22"/>
      <c r="F294" s="25"/>
      <c r="G294" s="26"/>
      <c r="H294" s="22"/>
      <c r="I294" s="22"/>
      <c r="J294" s="22"/>
      <c r="K294" s="22"/>
      <c r="L294" s="22"/>
      <c r="M294" s="22"/>
      <c r="N294" s="22"/>
      <c r="O294" s="22"/>
      <c r="P294" s="22"/>
      <c r="Q294" s="16"/>
      <c r="R294" s="16"/>
      <c r="S294" s="36"/>
    </row>
    <row r="295" spans="1:19" s="1" customFormat="1" ht="15">
      <c r="A295" s="18" t="s">
        <v>80</v>
      </c>
      <c r="B295" s="18" t="s">
        <v>652</v>
      </c>
      <c r="C295" s="18">
        <v>2</v>
      </c>
      <c r="D295" s="18"/>
      <c r="E295" s="18"/>
      <c r="F295" s="19"/>
      <c r="G295" s="20">
        <f>G296+G297</f>
        <v>3720</v>
      </c>
      <c r="H295" s="18">
        <v>6164</v>
      </c>
      <c r="I295" s="18">
        <v>18</v>
      </c>
      <c r="J295" s="18">
        <v>540</v>
      </c>
      <c r="K295" s="18">
        <f aca="true" t="shared" si="56" ref="K295:P295">K296+K297</f>
        <v>825</v>
      </c>
      <c r="L295" s="18">
        <f t="shared" si="56"/>
        <v>279</v>
      </c>
      <c r="M295" s="18">
        <f t="shared" si="56"/>
        <v>546</v>
      </c>
      <c r="N295" s="18">
        <f t="shared" si="56"/>
        <v>50</v>
      </c>
      <c r="O295" s="18">
        <v>346</v>
      </c>
      <c r="P295" s="18">
        <f t="shared" si="56"/>
        <v>279</v>
      </c>
      <c r="Q295" s="18">
        <f>IF(K295-O295-P295&lt;0,ABS(K295-O295-P295),0)</f>
        <v>0</v>
      </c>
      <c r="R295" s="18">
        <f>IF(K295-O295-P295&gt;0,K295-O295-P295,0)</f>
        <v>200</v>
      </c>
      <c r="S295" s="36">
        <f>R295-Q295</f>
        <v>200</v>
      </c>
    </row>
    <row r="296" spans="1:19" ht="51.75" customHeight="1">
      <c r="A296" s="22">
        <v>1</v>
      </c>
      <c r="B296" s="22" t="s">
        <v>653</v>
      </c>
      <c r="C296" s="22" t="s">
        <v>654</v>
      </c>
      <c r="D296" s="22" t="s">
        <v>84</v>
      </c>
      <c r="E296" s="22" t="s">
        <v>655</v>
      </c>
      <c r="F296" s="25" t="s">
        <v>280</v>
      </c>
      <c r="G296" s="26">
        <v>2530</v>
      </c>
      <c r="H296" s="22">
        <v>3500</v>
      </c>
      <c r="I296" s="22">
        <v>12</v>
      </c>
      <c r="J296" s="22">
        <v>360</v>
      </c>
      <c r="K296" s="22">
        <v>546</v>
      </c>
      <c r="L296" s="22"/>
      <c r="M296" s="22">
        <v>546</v>
      </c>
      <c r="N296" s="22">
        <v>50</v>
      </c>
      <c r="O296" s="22"/>
      <c r="P296" s="22"/>
      <c r="Q296" s="16"/>
      <c r="R296" s="16"/>
      <c r="S296" s="36"/>
    </row>
    <row r="297" spans="1:19" ht="24">
      <c r="A297" s="22">
        <v>2</v>
      </c>
      <c r="B297" s="22" t="s">
        <v>656</v>
      </c>
      <c r="C297" s="22" t="s">
        <v>657</v>
      </c>
      <c r="D297" s="22" t="s">
        <v>84</v>
      </c>
      <c r="E297" s="22" t="s">
        <v>658</v>
      </c>
      <c r="F297" s="25" t="s">
        <v>659</v>
      </c>
      <c r="G297" s="26">
        <v>1190</v>
      </c>
      <c r="H297" s="22">
        <v>2664</v>
      </c>
      <c r="I297" s="22">
        <v>6</v>
      </c>
      <c r="J297" s="22">
        <v>180</v>
      </c>
      <c r="K297" s="22">
        <v>279</v>
      </c>
      <c r="L297" s="22">
        <v>279</v>
      </c>
      <c r="M297" s="22"/>
      <c r="N297" s="22"/>
      <c r="O297" s="22"/>
      <c r="P297" s="22">
        <v>279</v>
      </c>
      <c r="Q297" s="16"/>
      <c r="R297" s="16"/>
      <c r="S297" s="36"/>
    </row>
    <row r="298" spans="1:19" s="1" customFormat="1" ht="15">
      <c r="A298" s="18" t="s">
        <v>91</v>
      </c>
      <c r="B298" s="18" t="s">
        <v>660</v>
      </c>
      <c r="C298" s="18">
        <v>0</v>
      </c>
      <c r="D298" s="18"/>
      <c r="E298" s="18"/>
      <c r="F298" s="19"/>
      <c r="G298" s="20"/>
      <c r="H298" s="18"/>
      <c r="I298" s="18"/>
      <c r="J298" s="18"/>
      <c r="K298" s="18"/>
      <c r="L298" s="18"/>
      <c r="M298" s="18"/>
      <c r="N298" s="18"/>
      <c r="O298" s="18">
        <v>346</v>
      </c>
      <c r="P298" s="18"/>
      <c r="Q298" s="18">
        <f>IF(K298-O298-P298&lt;0,ABS(K298-O298-P298),0)</f>
        <v>346</v>
      </c>
      <c r="R298" s="18">
        <f>IF(K298-O298-P298&gt;0,K298-O298-P298,0)</f>
        <v>0</v>
      </c>
      <c r="S298" s="36">
        <f>R298-Q298</f>
        <v>-346</v>
      </c>
    </row>
    <row r="299" spans="1:19" ht="15">
      <c r="A299" s="22">
        <v>1</v>
      </c>
      <c r="B299" s="32"/>
      <c r="C299" s="22" t="s">
        <v>29</v>
      </c>
      <c r="D299" s="22"/>
      <c r="E299" s="22"/>
      <c r="F299" s="25"/>
      <c r="G299" s="26"/>
      <c r="H299" s="22"/>
      <c r="I299" s="22"/>
      <c r="J299" s="22"/>
      <c r="K299" s="22"/>
      <c r="L299" s="22"/>
      <c r="M299" s="22"/>
      <c r="N299" s="22"/>
      <c r="O299" s="22"/>
      <c r="P299" s="22"/>
      <c r="Q299" s="16"/>
      <c r="R299" s="16"/>
      <c r="S299" s="36"/>
    </row>
    <row r="300" spans="1:19" s="1" customFormat="1" ht="15">
      <c r="A300" s="18" t="s">
        <v>102</v>
      </c>
      <c r="B300" s="18" t="s">
        <v>661</v>
      </c>
      <c r="C300" s="18">
        <v>0</v>
      </c>
      <c r="D300" s="18"/>
      <c r="E300" s="18"/>
      <c r="F300" s="19"/>
      <c r="G300" s="20"/>
      <c r="H300" s="18"/>
      <c r="I300" s="18"/>
      <c r="J300" s="18"/>
      <c r="K300" s="18"/>
      <c r="L300" s="18"/>
      <c r="M300" s="18"/>
      <c r="N300" s="18"/>
      <c r="O300" s="18">
        <v>346</v>
      </c>
      <c r="P300" s="18"/>
      <c r="Q300" s="18">
        <f>IF(K300-O300-P300&lt;0,ABS(K300-O300-P300),0)</f>
        <v>346</v>
      </c>
      <c r="R300" s="18">
        <f>IF(K300-O300-P300&gt;0,K300-O300-P300,0)</f>
        <v>0</v>
      </c>
      <c r="S300" s="36">
        <f>R300-Q300</f>
        <v>-346</v>
      </c>
    </row>
    <row r="301" spans="1:19" ht="15">
      <c r="A301" s="22">
        <v>1</v>
      </c>
      <c r="B301" s="32"/>
      <c r="C301" s="22" t="s">
        <v>29</v>
      </c>
      <c r="D301" s="22"/>
      <c r="E301" s="22"/>
      <c r="F301" s="25"/>
      <c r="G301" s="26"/>
      <c r="H301" s="22"/>
      <c r="I301" s="22"/>
      <c r="J301" s="22"/>
      <c r="K301" s="22"/>
      <c r="L301" s="22"/>
      <c r="M301" s="22"/>
      <c r="N301" s="22"/>
      <c r="O301" s="22"/>
      <c r="P301" s="22"/>
      <c r="Q301" s="16"/>
      <c r="R301" s="16"/>
      <c r="S301" s="36"/>
    </row>
    <row r="302" spans="1:19" s="1" customFormat="1" ht="15">
      <c r="A302" s="18" t="s">
        <v>107</v>
      </c>
      <c r="B302" s="18" t="s">
        <v>662</v>
      </c>
      <c r="C302" s="18">
        <v>2</v>
      </c>
      <c r="D302" s="18"/>
      <c r="E302" s="18"/>
      <c r="F302" s="19"/>
      <c r="G302" s="20">
        <f>G303+G304</f>
        <v>4000</v>
      </c>
      <c r="H302" s="18">
        <v>12950</v>
      </c>
      <c r="I302" s="18">
        <v>30</v>
      </c>
      <c r="J302" s="18">
        <v>900</v>
      </c>
      <c r="K302" s="18">
        <f aca="true" t="shared" si="57" ref="K302:N302">K303+K304</f>
        <v>1223</v>
      </c>
      <c r="L302" s="18"/>
      <c r="M302" s="18">
        <f t="shared" si="57"/>
        <v>1223</v>
      </c>
      <c r="N302" s="18">
        <f t="shared" si="57"/>
        <v>231</v>
      </c>
      <c r="O302" s="18">
        <v>346</v>
      </c>
      <c r="P302" s="18"/>
      <c r="Q302" s="18">
        <f>IF(K302-O302-P302&lt;0,ABS(K302-O302-P302),0)</f>
        <v>0</v>
      </c>
      <c r="R302" s="18">
        <f>IF(K302-O302-P302&gt;0,K302-O302-P302,0)</f>
        <v>877</v>
      </c>
      <c r="S302" s="36">
        <f>R302-Q302</f>
        <v>877</v>
      </c>
    </row>
    <row r="303" spans="1:19" ht="48">
      <c r="A303" s="22">
        <v>1</v>
      </c>
      <c r="B303" s="22" t="s">
        <v>663</v>
      </c>
      <c r="C303" s="22" t="s">
        <v>664</v>
      </c>
      <c r="D303" s="22" t="s">
        <v>84</v>
      </c>
      <c r="E303" s="22" t="s">
        <v>665</v>
      </c>
      <c r="F303" s="25" t="s">
        <v>666</v>
      </c>
      <c r="G303" s="26">
        <v>2000</v>
      </c>
      <c r="H303" s="22">
        <v>7100</v>
      </c>
      <c r="I303" s="22">
        <v>15</v>
      </c>
      <c r="J303" s="22">
        <v>450</v>
      </c>
      <c r="K303" s="22">
        <v>616</v>
      </c>
      <c r="L303" s="22"/>
      <c r="M303" s="22">
        <v>616</v>
      </c>
      <c r="N303" s="22">
        <v>120</v>
      </c>
      <c r="O303" s="22"/>
      <c r="P303" s="22"/>
      <c r="Q303" s="16"/>
      <c r="R303" s="16"/>
      <c r="S303" s="36"/>
    </row>
    <row r="304" spans="1:19" ht="48">
      <c r="A304" s="22">
        <v>2</v>
      </c>
      <c r="B304" s="22" t="s">
        <v>667</v>
      </c>
      <c r="C304" s="22" t="s">
        <v>668</v>
      </c>
      <c r="D304" s="22" t="s">
        <v>84</v>
      </c>
      <c r="E304" s="22" t="s">
        <v>669</v>
      </c>
      <c r="F304" s="25" t="s">
        <v>666</v>
      </c>
      <c r="G304" s="26">
        <v>2000</v>
      </c>
      <c r="H304" s="22">
        <v>5850</v>
      </c>
      <c r="I304" s="22">
        <v>15</v>
      </c>
      <c r="J304" s="22">
        <v>450</v>
      </c>
      <c r="K304" s="22">
        <v>607</v>
      </c>
      <c r="L304" s="22"/>
      <c r="M304" s="22">
        <v>607</v>
      </c>
      <c r="N304" s="22">
        <v>111</v>
      </c>
      <c r="O304" s="22"/>
      <c r="P304" s="22"/>
      <c r="Q304" s="16"/>
      <c r="R304" s="16"/>
      <c r="S304" s="36"/>
    </row>
    <row r="305" spans="1:19" s="1" customFormat="1" ht="15">
      <c r="A305" s="18" t="s">
        <v>116</v>
      </c>
      <c r="B305" s="18" t="s">
        <v>670</v>
      </c>
      <c r="C305" s="18">
        <v>2</v>
      </c>
      <c r="D305" s="18"/>
      <c r="E305" s="18"/>
      <c r="F305" s="19"/>
      <c r="G305" s="20">
        <f>G306+G307</f>
        <v>3338</v>
      </c>
      <c r="H305" s="18">
        <v>7254</v>
      </c>
      <c r="I305" s="18">
        <v>15</v>
      </c>
      <c r="J305" s="18">
        <v>450</v>
      </c>
      <c r="K305" s="18">
        <f aca="true" t="shared" si="58" ref="K305:P305">K306+K307</f>
        <v>1028</v>
      </c>
      <c r="L305" s="18">
        <f t="shared" si="58"/>
        <v>496</v>
      </c>
      <c r="M305" s="18">
        <f t="shared" si="58"/>
        <v>532</v>
      </c>
      <c r="N305" s="18">
        <f t="shared" si="58"/>
        <v>532</v>
      </c>
      <c r="O305" s="18">
        <v>346</v>
      </c>
      <c r="P305" s="18">
        <f t="shared" si="58"/>
        <v>496</v>
      </c>
      <c r="Q305" s="18">
        <f>IF(K305-O305-P305&lt;0,ABS(K305-O305-P305),0)</f>
        <v>0</v>
      </c>
      <c r="R305" s="18">
        <f>IF(K305-O305-P305&gt;0,K305-O305-P305,0)</f>
        <v>186</v>
      </c>
      <c r="S305" s="36">
        <f>R305-Q305</f>
        <v>186</v>
      </c>
    </row>
    <row r="306" spans="1:19" ht="48">
      <c r="A306" s="22">
        <v>1</v>
      </c>
      <c r="B306" s="22" t="s">
        <v>671</v>
      </c>
      <c r="C306" s="22" t="s">
        <v>672</v>
      </c>
      <c r="D306" s="22" t="s">
        <v>84</v>
      </c>
      <c r="E306" s="22" t="s">
        <v>673</v>
      </c>
      <c r="F306" s="25" t="s">
        <v>666</v>
      </c>
      <c r="G306" s="26">
        <v>3188</v>
      </c>
      <c r="H306" s="22">
        <v>6054</v>
      </c>
      <c r="I306" s="22">
        <v>12</v>
      </c>
      <c r="J306" s="22">
        <v>360</v>
      </c>
      <c r="K306" s="22">
        <v>958</v>
      </c>
      <c r="L306" s="22">
        <v>496</v>
      </c>
      <c r="M306" s="22">
        <v>462</v>
      </c>
      <c r="N306" s="22">
        <v>462</v>
      </c>
      <c r="O306" s="22"/>
      <c r="P306" s="22">
        <v>496</v>
      </c>
      <c r="Q306" s="16"/>
      <c r="R306" s="16"/>
      <c r="S306" s="36"/>
    </row>
    <row r="307" spans="1:19" s="2" customFormat="1" ht="15">
      <c r="A307" s="22">
        <v>2</v>
      </c>
      <c r="B307" s="22" t="s">
        <v>674</v>
      </c>
      <c r="C307" s="22" t="s">
        <v>675</v>
      </c>
      <c r="D307" s="22" t="s">
        <v>98</v>
      </c>
      <c r="E307" s="22" t="s">
        <v>99</v>
      </c>
      <c r="F307" s="25" t="s">
        <v>641</v>
      </c>
      <c r="G307" s="26">
        <v>150</v>
      </c>
      <c r="H307" s="22">
        <v>1200</v>
      </c>
      <c r="I307" s="22">
        <v>3</v>
      </c>
      <c r="J307" s="22">
        <v>90</v>
      </c>
      <c r="K307" s="22">
        <v>70</v>
      </c>
      <c r="L307" s="22"/>
      <c r="M307" s="22">
        <v>70</v>
      </c>
      <c r="N307" s="22">
        <v>70</v>
      </c>
      <c r="O307" s="22"/>
      <c r="P307" s="22"/>
      <c r="Q307" s="16"/>
      <c r="R307" s="16"/>
      <c r="S307" s="36"/>
    </row>
    <row r="308" spans="1:19" s="1" customFormat="1" ht="18" customHeight="1">
      <c r="A308" s="18" t="s">
        <v>676</v>
      </c>
      <c r="B308" s="18"/>
      <c r="C308" s="18">
        <f>C309</f>
        <v>5</v>
      </c>
      <c r="D308" s="18"/>
      <c r="E308" s="18"/>
      <c r="F308" s="19"/>
      <c r="G308" s="20">
        <f>G309</f>
        <v>17690</v>
      </c>
      <c r="H308" s="18">
        <v>29459.41</v>
      </c>
      <c r="I308" s="18">
        <v>60</v>
      </c>
      <c r="J308" s="18">
        <v>1800</v>
      </c>
      <c r="K308" s="18">
        <v>1983</v>
      </c>
      <c r="L308" s="18">
        <f aca="true" t="shared" si="59" ref="L308:N308">L309</f>
        <v>992</v>
      </c>
      <c r="M308" s="18">
        <f t="shared" si="59"/>
        <v>991</v>
      </c>
      <c r="N308" s="18">
        <f t="shared" si="59"/>
        <v>142</v>
      </c>
      <c r="O308" s="18">
        <v>380</v>
      </c>
      <c r="P308" s="18">
        <f>P309</f>
        <v>992</v>
      </c>
      <c r="Q308" s="18">
        <f>Q309</f>
        <v>0</v>
      </c>
      <c r="R308" s="18">
        <f>R309</f>
        <v>611</v>
      </c>
      <c r="S308" s="36">
        <f>R308-Q308</f>
        <v>611</v>
      </c>
    </row>
    <row r="309" spans="1:19" s="1" customFormat="1" ht="24">
      <c r="A309" s="18" t="s">
        <v>27</v>
      </c>
      <c r="B309" s="18" t="s">
        <v>677</v>
      </c>
      <c r="C309" s="18">
        <v>5</v>
      </c>
      <c r="D309" s="18"/>
      <c r="E309" s="18"/>
      <c r="F309" s="19"/>
      <c r="G309" s="20">
        <f aca="true" t="shared" si="60" ref="G309:N309">SUM(G310:G314)</f>
        <v>17690</v>
      </c>
      <c r="H309" s="18">
        <f t="shared" si="60"/>
        <v>29459.409999999996</v>
      </c>
      <c r="I309" s="18">
        <f t="shared" si="60"/>
        <v>60</v>
      </c>
      <c r="J309" s="18">
        <f t="shared" si="60"/>
        <v>1800</v>
      </c>
      <c r="K309" s="18">
        <f t="shared" si="60"/>
        <v>1983</v>
      </c>
      <c r="L309" s="18">
        <f t="shared" si="60"/>
        <v>992</v>
      </c>
      <c r="M309" s="18">
        <f t="shared" si="60"/>
        <v>991</v>
      </c>
      <c r="N309" s="18">
        <f t="shared" si="60"/>
        <v>142</v>
      </c>
      <c r="O309" s="18">
        <v>380</v>
      </c>
      <c r="P309" s="18">
        <f>SUM(P310:P314)</f>
        <v>992</v>
      </c>
      <c r="Q309" s="18">
        <f>IF(K309-O309-P309&lt;0,ABS(K309-O309-P309),0)</f>
        <v>0</v>
      </c>
      <c r="R309" s="18">
        <f>IF(K309-O309-P309&gt;0,K309-O309-P309,0)</f>
        <v>611</v>
      </c>
      <c r="S309" s="36">
        <f>R309-Q309</f>
        <v>611</v>
      </c>
    </row>
    <row r="310" spans="1:19" ht="51" customHeight="1">
      <c r="A310" s="22">
        <v>1</v>
      </c>
      <c r="B310" s="22" t="s">
        <v>678</v>
      </c>
      <c r="C310" s="22" t="s">
        <v>679</v>
      </c>
      <c r="D310" s="22" t="s">
        <v>84</v>
      </c>
      <c r="E310" s="22" t="s">
        <v>680</v>
      </c>
      <c r="F310" s="25" t="s">
        <v>250</v>
      </c>
      <c r="G310" s="26">
        <v>3457</v>
      </c>
      <c r="H310" s="22">
        <v>5775.73</v>
      </c>
      <c r="I310" s="22">
        <v>12</v>
      </c>
      <c r="J310" s="22">
        <v>360</v>
      </c>
      <c r="K310" s="22">
        <v>638</v>
      </c>
      <c r="L310" s="22">
        <v>496</v>
      </c>
      <c r="M310" s="22">
        <v>142</v>
      </c>
      <c r="N310" s="22">
        <v>142</v>
      </c>
      <c r="O310" s="22"/>
      <c r="P310" s="22">
        <v>496</v>
      </c>
      <c r="Q310" s="16"/>
      <c r="R310" s="16"/>
      <c r="S310" s="36"/>
    </row>
    <row r="311" spans="1:19" ht="36">
      <c r="A311" s="22">
        <v>2</v>
      </c>
      <c r="B311" s="22" t="s">
        <v>678</v>
      </c>
      <c r="C311" s="22" t="s">
        <v>681</v>
      </c>
      <c r="D311" s="22" t="s">
        <v>84</v>
      </c>
      <c r="E311" s="22" t="s">
        <v>682</v>
      </c>
      <c r="F311" s="25" t="s">
        <v>250</v>
      </c>
      <c r="G311" s="26">
        <v>4701</v>
      </c>
      <c r="H311" s="22">
        <v>6161</v>
      </c>
      <c r="I311" s="22">
        <v>12</v>
      </c>
      <c r="J311" s="22">
        <v>360</v>
      </c>
      <c r="K311" s="22">
        <v>496</v>
      </c>
      <c r="L311" s="22">
        <v>496</v>
      </c>
      <c r="M311" s="22"/>
      <c r="N311" s="22"/>
      <c r="O311" s="22"/>
      <c r="P311" s="22">
        <v>496</v>
      </c>
      <c r="Q311" s="16"/>
      <c r="R311" s="16"/>
      <c r="S311" s="36"/>
    </row>
    <row r="312" spans="1:19" ht="36">
      <c r="A312" s="22">
        <v>3</v>
      </c>
      <c r="B312" s="22" t="s">
        <v>683</v>
      </c>
      <c r="C312" s="22" t="s">
        <v>684</v>
      </c>
      <c r="D312" s="22" t="s">
        <v>84</v>
      </c>
      <c r="E312" s="22" t="s">
        <v>685</v>
      </c>
      <c r="F312" s="25" t="s">
        <v>250</v>
      </c>
      <c r="G312" s="26">
        <v>7232</v>
      </c>
      <c r="H312" s="22">
        <v>10508</v>
      </c>
      <c r="I312" s="22">
        <v>15</v>
      </c>
      <c r="J312" s="22">
        <v>450</v>
      </c>
      <c r="K312" s="22">
        <v>496</v>
      </c>
      <c r="L312" s="22"/>
      <c r="M312" s="22">
        <v>496</v>
      </c>
      <c r="N312" s="22"/>
      <c r="O312" s="22"/>
      <c r="P312" s="22"/>
      <c r="Q312" s="16"/>
      <c r="R312" s="16"/>
      <c r="S312" s="36"/>
    </row>
    <row r="313" spans="1:19" ht="27" customHeight="1">
      <c r="A313" s="22">
        <v>4</v>
      </c>
      <c r="B313" s="22" t="s">
        <v>686</v>
      </c>
      <c r="C313" s="22" t="s">
        <v>687</v>
      </c>
      <c r="D313" s="22" t="s">
        <v>34</v>
      </c>
      <c r="E313" s="22" t="s">
        <v>688</v>
      </c>
      <c r="F313" s="25" t="s">
        <v>689</v>
      </c>
      <c r="G313" s="26">
        <v>1500</v>
      </c>
      <c r="H313" s="22">
        <v>2999.51</v>
      </c>
      <c r="I313" s="22">
        <v>9</v>
      </c>
      <c r="J313" s="22">
        <v>270</v>
      </c>
      <c r="K313" s="22">
        <v>155</v>
      </c>
      <c r="L313" s="22"/>
      <c r="M313" s="22">
        <v>155</v>
      </c>
      <c r="N313" s="22"/>
      <c r="O313" s="22"/>
      <c r="P313" s="22"/>
      <c r="Q313" s="16"/>
      <c r="R313" s="16"/>
      <c r="S313" s="36"/>
    </row>
    <row r="314" spans="1:19" ht="24">
      <c r="A314" s="22">
        <v>5</v>
      </c>
      <c r="B314" s="22" t="s">
        <v>686</v>
      </c>
      <c r="C314" s="22" t="s">
        <v>690</v>
      </c>
      <c r="D314" s="22" t="s">
        <v>34</v>
      </c>
      <c r="E314" s="22" t="s">
        <v>691</v>
      </c>
      <c r="F314" s="25" t="s">
        <v>689</v>
      </c>
      <c r="G314" s="26">
        <v>800</v>
      </c>
      <c r="H314" s="22">
        <v>4015.17</v>
      </c>
      <c r="I314" s="22">
        <v>12</v>
      </c>
      <c r="J314" s="22">
        <v>360</v>
      </c>
      <c r="K314" s="22">
        <v>198</v>
      </c>
      <c r="L314" s="22"/>
      <c r="M314" s="22">
        <v>198</v>
      </c>
      <c r="N314" s="22"/>
      <c r="O314" s="22"/>
      <c r="P314" s="22"/>
      <c r="Q314" s="16"/>
      <c r="R314" s="16"/>
      <c r="S314" s="36"/>
    </row>
  </sheetData>
  <sheetProtection/>
  <autoFilter ref="A1:S314"/>
  <mergeCells count="32">
    <mergeCell ref="A2:S2"/>
    <mergeCell ref="G3:J3"/>
    <mergeCell ref="K3:N3"/>
    <mergeCell ref="Q3:R3"/>
    <mergeCell ref="M4:N4"/>
    <mergeCell ref="A6:B6"/>
    <mergeCell ref="A7:B7"/>
    <mergeCell ref="A56:B56"/>
    <mergeCell ref="A88:B88"/>
    <mergeCell ref="A123:B123"/>
    <mergeCell ref="A171:B171"/>
    <mergeCell ref="A212:B212"/>
    <mergeCell ref="A242:B242"/>
    <mergeCell ref="A284:B284"/>
    <mergeCell ref="A308:B308"/>
    <mergeCell ref="A3:A5"/>
    <mergeCell ref="B3:B5"/>
    <mergeCell ref="C3:C5"/>
    <mergeCell ref="D3:D5"/>
    <mergeCell ref="E3:E5"/>
    <mergeCell ref="F3:F5"/>
    <mergeCell ref="G4:G5"/>
    <mergeCell ref="H4:H5"/>
    <mergeCell ref="I4:I5"/>
    <mergeCell ref="J4:J5"/>
    <mergeCell ref="K4:K5"/>
    <mergeCell ref="L4:L5"/>
    <mergeCell ref="O3:O5"/>
    <mergeCell ref="P3:P5"/>
    <mergeCell ref="Q4:Q5"/>
    <mergeCell ref="R4:R5"/>
    <mergeCell ref="S3:S5"/>
  </mergeCells>
  <dataValidations count="4">
    <dataValidation type="list" allowBlank="1" showInputMessage="1" showErrorMessage="1" sqref="C16 C17">
      <formula1>"政府部门,群团组织,事业单位,国有企业"</formula1>
    </dataValidation>
    <dataValidation type="list" allowBlank="1" showInputMessage="1" showErrorMessage="1" sqref="D17 D75 D81">
      <formula1>"新建,改建,扩建"</formula1>
    </dataValidation>
    <dataValidation type="list" allowBlank="1" showInputMessage="1" showErrorMessage="1" sqref="D34 D57 D59 D60 D61 D63 D64 D65 D66 D67 D68 D69 D70 D72 D73 D74 D76 D80 D84 D85 D88 D89 D134 D136 D137 D139 D141 D142 D143 D144 D145 D146 D149 D151 D155 D157 D158 D217 D218 D247 D275 D82:D83">
      <formula1>"改建,扩建"</formula1>
    </dataValidation>
    <dataValidation type="list" allowBlank="1" showInputMessage="1" showErrorMessage="1" sqref="D150 D152 D154">
      <formula1>"是,否"</formula1>
    </dataValidation>
  </dataValidations>
  <printOptions/>
  <pageMargins left="0.55" right="0.55" top="0.63" bottom="0.83" header="0.39" footer="0.51"/>
  <pageSetup fitToHeight="0" fitToWidth="1" horizontalDpi="600" verticalDpi="600" orientation="landscape" paperSize="9" scale="68"/>
  <headerFooter scaleWithDoc="0" alignWithMargins="0">
    <oddFooter>&amp;C第 &amp;P 页，共 &amp;N 页</oddFooter>
  </headerFooter>
  <rowBreaks count="5" manualBreakCount="5">
    <brk id="27" max="255" man="1"/>
    <brk id="56" max="255" man="1"/>
    <brk id="84" max="255" man="1"/>
    <brk id="114" max="255" man="1"/>
    <brk id="170" max="255" man="1"/>
  </rowBreaks>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未定义</cp:lastModifiedBy>
  <dcterms:created xsi:type="dcterms:W3CDTF">2021-03-17T02:55:17Z</dcterms:created>
  <dcterms:modified xsi:type="dcterms:W3CDTF">2021-04-20T01:02:43Z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